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codeName="ЭтаКнига" hidePivotFieldList="1"/>
  <xr:revisionPtr revIDLastSave="0" documentId="13_ncr:1_{5C47AED6-B06E-46B6-8B23-78DD65E6FCC9}" xr6:coauthVersionLast="45" xr6:coauthVersionMax="45" xr10:uidLastSave="{00000000-0000-0000-0000-000000000000}"/>
  <bookViews>
    <workbookView xWindow="14145" yWindow="5445" windowWidth="43200" windowHeight="23475" tabRatio="746" activeTab="3" xr2:uid="{00000000-000D-0000-FFFF-FFFF00000000}"/>
  </bookViews>
  <sheets>
    <sheet name="Baza" sheetId="3" r:id="rId1"/>
    <sheet name="Start" sheetId="76" r:id="rId2"/>
    <sheet name="Data" sheetId="77" r:id="rId3"/>
    <sheet name="TOT" sheetId="75" r:id="rId4"/>
    <sheet name="SETKA" sheetId="73" r:id="rId5"/>
  </sheets>
  <definedNames>
    <definedName name="G">#REF!</definedName>
    <definedName name="Grafik">#REF!:INDEX(#REF!,COUNT(#REF!))</definedName>
    <definedName name="K">#REF!</definedName>
    <definedName name="S">#REF!</definedName>
    <definedName name="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75" l="1"/>
  <c r="J33" i="75"/>
  <c r="I31" i="75"/>
  <c r="I33" i="75"/>
  <c r="F31" i="75"/>
  <c r="F33" i="75"/>
  <c r="D31" i="75"/>
  <c r="D33" i="75"/>
  <c r="C31" i="75"/>
  <c r="H31" i="75" s="1"/>
  <c r="C32" i="75"/>
  <c r="H32" i="75" s="1"/>
  <c r="C33" i="75"/>
  <c r="H33" i="75" s="1"/>
  <c r="C34" i="75"/>
  <c r="H34" i="75" s="1"/>
  <c r="C35" i="75"/>
  <c r="H35" i="75" s="1"/>
  <c r="C36" i="75"/>
  <c r="H36" i="75" s="1"/>
  <c r="C30" i="75"/>
  <c r="B62" i="75" a="1"/>
  <c r="B62" i="75" s="1"/>
  <c r="B3" i="77" a="1"/>
  <c r="B3" i="77" s="1"/>
  <c r="E31" i="75" l="1"/>
  <c r="E33" i="75"/>
  <c r="K33" i="75"/>
  <c r="K31" i="75"/>
  <c r="H30" i="75"/>
  <c r="C27" i="75"/>
  <c r="H27" i="75" s="1"/>
  <c r="C62" i="75"/>
  <c r="H62" i="75" s="1"/>
  <c r="B63" i="75" a="1"/>
  <c r="B63" i="75" s="1"/>
  <c r="C3" i="77"/>
  <c r="H3" i="77" s="1"/>
  <c r="B4" i="77" a="1"/>
  <c r="B4" i="77" s="1"/>
  <c r="C63" i="75" l="1"/>
  <c r="H63" i="75" s="1"/>
  <c r="B64" i="75" a="1"/>
  <c r="B64" i="75" s="1"/>
  <c r="C4" i="77"/>
  <c r="H4" i="77" s="1"/>
  <c r="B5" i="77" a="1"/>
  <c r="B5" i="77" s="1"/>
  <c r="B65" i="75" l="1" a="1"/>
  <c r="B65" i="75" s="1"/>
  <c r="B66" i="75" s="1" a="1"/>
  <c r="B66" i="75" s="1"/>
  <c r="C64" i="75"/>
  <c r="H64" i="75" s="1"/>
  <c r="B6" i="77" a="1"/>
  <c r="B6" i="77" s="1"/>
  <c r="B7" i="77" s="1" a="1"/>
  <c r="B7" i="77" s="1"/>
  <c r="C5" i="77"/>
  <c r="H5" i="77" s="1"/>
  <c r="C66" i="75" l="1"/>
  <c r="H66" i="75" s="1"/>
  <c r="C65" i="75"/>
  <c r="H65" i="75" s="1"/>
  <c r="B67" i="75" a="1"/>
  <c r="B67" i="75" s="1"/>
  <c r="C7" i="77"/>
  <c r="H7" i="77" s="1"/>
  <c r="C6" i="77"/>
  <c r="B8" i="77" a="1"/>
  <c r="B8" i="77" s="1"/>
  <c r="C67" i="75" l="1"/>
  <c r="H67" i="75" s="1"/>
  <c r="B68" i="75" a="1"/>
  <c r="B68" i="75" s="1"/>
  <c r="C8" i="77"/>
  <c r="H8" i="77" s="1"/>
  <c r="H6" i="77"/>
  <c r="B9" i="77" a="1"/>
  <c r="B9" i="77" s="1"/>
  <c r="B69" i="75" l="1" a="1"/>
  <c r="B69" i="75" s="1"/>
  <c r="C68" i="75"/>
  <c r="H68" i="75" s="1"/>
  <c r="B10" i="77" a="1"/>
  <c r="B10" i="77" s="1"/>
  <c r="C9" i="77"/>
  <c r="H9" i="77" s="1"/>
  <c r="B70" i="75" l="1" a="1"/>
  <c r="B70" i="75" s="1"/>
  <c r="J69" i="75"/>
  <c r="F69" i="75"/>
  <c r="C69" i="75"/>
  <c r="H69" i="75" s="1"/>
  <c r="I69" i="75"/>
  <c r="D69" i="75"/>
  <c r="E69" i="75" s="1"/>
  <c r="B11" i="77" a="1"/>
  <c r="B11" i="77" s="1"/>
  <c r="C10" i="77"/>
  <c r="H10" i="77" s="1"/>
  <c r="K69" i="75" l="1"/>
  <c r="G69" i="75" s="1"/>
  <c r="B71" i="75" a="1"/>
  <c r="B71" i="75" s="1"/>
  <c r="I70" i="75"/>
  <c r="D70" i="75"/>
  <c r="J70" i="75"/>
  <c r="F70" i="75"/>
  <c r="C70" i="75"/>
  <c r="H70" i="75" s="1"/>
  <c r="B12" i="77" a="1"/>
  <c r="B12" i="77" s="1"/>
  <c r="C11" i="77"/>
  <c r="H11" i="77" s="1"/>
  <c r="K70" i="75" l="1"/>
  <c r="G70" i="75" s="1"/>
  <c r="E70" i="75"/>
  <c r="B72" i="75" a="1"/>
  <c r="B72" i="75" s="1"/>
  <c r="I71" i="75"/>
  <c r="D71" i="75"/>
  <c r="J71" i="75"/>
  <c r="F71" i="75"/>
  <c r="C71" i="75"/>
  <c r="H71" i="75" s="1"/>
  <c r="B13" i="77" a="1"/>
  <c r="B13" i="77" s="1"/>
  <c r="C12" i="77"/>
  <c r="H12" i="77" s="1"/>
  <c r="K71" i="75" l="1"/>
  <c r="G71" i="75" s="1"/>
  <c r="E71" i="75"/>
  <c r="B73" i="75" a="1"/>
  <c r="B73" i="75" s="1"/>
  <c r="I72" i="75"/>
  <c r="C72" i="75"/>
  <c r="H72" i="75" s="1"/>
  <c r="F72" i="75"/>
  <c r="J72" i="75"/>
  <c r="D72" i="75"/>
  <c r="B14" i="77" a="1"/>
  <c r="B14" i="77" s="1"/>
  <c r="C13" i="77"/>
  <c r="H13" i="77" s="1"/>
  <c r="K72" i="75" l="1"/>
  <c r="G72" i="75" s="1"/>
  <c r="E72" i="75"/>
  <c r="B74" i="75" a="1"/>
  <c r="B74" i="75" s="1"/>
  <c r="C73" i="75"/>
  <c r="H73" i="75" s="1"/>
  <c r="I73" i="75"/>
  <c r="D73" i="75"/>
  <c r="J73" i="75"/>
  <c r="F73" i="75"/>
  <c r="B15" i="77" a="1"/>
  <c r="B15" i="77" s="1"/>
  <c r="C14" i="77"/>
  <c r="H14" i="77" s="1"/>
  <c r="K73" i="75" l="1"/>
  <c r="G73" i="75" s="1"/>
  <c r="B75" i="75" a="1"/>
  <c r="B75" i="75" s="1"/>
  <c r="J74" i="75"/>
  <c r="F74" i="75"/>
  <c r="C74" i="75"/>
  <c r="H74" i="75" s="1"/>
  <c r="D74" i="75"/>
  <c r="I74" i="75"/>
  <c r="E73" i="75"/>
  <c r="B16" i="77" a="1"/>
  <c r="B16" i="77" s="1"/>
  <c r="C15" i="77"/>
  <c r="H15" i="77" s="1"/>
  <c r="E74" i="75" l="1"/>
  <c r="K74" i="75"/>
  <c r="G74" i="75" s="1"/>
  <c r="B76" i="75" a="1"/>
  <c r="B76" i="75" s="1"/>
  <c r="J75" i="75"/>
  <c r="F75" i="75"/>
  <c r="C75" i="75"/>
  <c r="H75" i="75" s="1"/>
  <c r="I75" i="75"/>
  <c r="D75" i="75"/>
  <c r="B17" i="77" a="1"/>
  <c r="B17" i="77" s="1"/>
  <c r="C16" i="77"/>
  <c r="H16" i="77" s="1"/>
  <c r="E75" i="75" l="1"/>
  <c r="K75" i="75"/>
  <c r="G75" i="75" s="1"/>
  <c r="B77" i="75" a="1"/>
  <c r="B77" i="75" s="1"/>
  <c r="I76" i="75"/>
  <c r="J76" i="75"/>
  <c r="D76" i="75"/>
  <c r="F76" i="75"/>
  <c r="C76" i="75"/>
  <c r="H76" i="75" s="1"/>
  <c r="B18" i="77" a="1"/>
  <c r="B18" i="77" s="1"/>
  <c r="C17" i="77"/>
  <c r="K76" i="75" l="1"/>
  <c r="G76" i="75" s="1"/>
  <c r="E76" i="75"/>
  <c r="B78" i="75" a="1"/>
  <c r="B78" i="75" s="1"/>
  <c r="I77" i="75"/>
  <c r="D77" i="75"/>
  <c r="J77" i="75"/>
  <c r="F77" i="75"/>
  <c r="C77" i="75"/>
  <c r="H77" i="75" s="1"/>
  <c r="H17" i="77"/>
  <c r="B19" i="77" a="1"/>
  <c r="B19" i="77" s="1"/>
  <c r="C18" i="77"/>
  <c r="H18" i="77" s="1"/>
  <c r="K77" i="75" l="1"/>
  <c r="G77" i="75" s="1"/>
  <c r="E77" i="75"/>
  <c r="B79" i="75" a="1"/>
  <c r="B79" i="75" s="1"/>
  <c r="C78" i="75"/>
  <c r="H78" i="75" s="1"/>
  <c r="I78" i="75"/>
  <c r="J78" i="75"/>
  <c r="F78" i="75"/>
  <c r="D78" i="75"/>
  <c r="B20" i="77" a="1"/>
  <c r="B20" i="77" s="1"/>
  <c r="C19" i="77"/>
  <c r="H19" i="77" s="1"/>
  <c r="K78" i="75" l="1"/>
  <c r="G78" i="75" s="1"/>
  <c r="E78" i="75"/>
  <c r="B80" i="75" a="1"/>
  <c r="B80" i="75" s="1"/>
  <c r="C79" i="75"/>
  <c r="H79" i="75" s="1"/>
  <c r="I79" i="75"/>
  <c r="D79" i="75"/>
  <c r="J79" i="75"/>
  <c r="F79" i="75"/>
  <c r="B21" i="77" a="1"/>
  <c r="B21" i="77" s="1"/>
  <c r="C20" i="77"/>
  <c r="H20" i="77" s="1"/>
  <c r="E79" i="75" l="1"/>
  <c r="B81" i="75" a="1"/>
  <c r="B81" i="75" s="1"/>
  <c r="J80" i="75"/>
  <c r="F80" i="75"/>
  <c r="C80" i="75"/>
  <c r="H80" i="75" s="1"/>
  <c r="I80" i="75"/>
  <c r="D80" i="75"/>
  <c r="K79" i="75"/>
  <c r="G79" i="75" s="1"/>
  <c r="B22" i="77" a="1"/>
  <c r="B22" i="77" s="1"/>
  <c r="C21" i="77"/>
  <c r="H21" i="77" s="1"/>
  <c r="E80" i="75" l="1"/>
  <c r="K80" i="75"/>
  <c r="G80" i="75" s="1"/>
  <c r="B82" i="75" a="1"/>
  <c r="B82" i="75" s="1"/>
  <c r="J81" i="75"/>
  <c r="F81" i="75"/>
  <c r="C81" i="75"/>
  <c r="H81" i="75" s="1"/>
  <c r="I81" i="75"/>
  <c r="D81" i="75"/>
  <c r="B23" i="77" a="1"/>
  <c r="B23" i="77" s="1"/>
  <c r="C22" i="77"/>
  <c r="H22" i="77" s="1"/>
  <c r="K81" i="75" l="1"/>
  <c r="G81" i="75" s="1"/>
  <c r="E81" i="75"/>
  <c r="B83" i="75" a="1"/>
  <c r="B83" i="75" s="1"/>
  <c r="I82" i="75"/>
  <c r="D82" i="75"/>
  <c r="J82" i="75"/>
  <c r="C82" i="75"/>
  <c r="H82" i="75" s="1"/>
  <c r="F82" i="75"/>
  <c r="B24" i="77" a="1"/>
  <c r="B24" i="77" s="1"/>
  <c r="C23" i="77"/>
  <c r="H23" i="77" s="1"/>
  <c r="K82" i="75" l="1"/>
  <c r="G82" i="75" s="1"/>
  <c r="E82" i="75"/>
  <c r="B84" i="75" a="1"/>
  <c r="B84" i="75" s="1"/>
  <c r="I83" i="75"/>
  <c r="D83" i="75"/>
  <c r="J83" i="75"/>
  <c r="F83" i="75"/>
  <c r="C83" i="75"/>
  <c r="H83" i="75" s="1"/>
  <c r="B25" i="77" a="1"/>
  <c r="B25" i="77" s="1"/>
  <c r="C24" i="77"/>
  <c r="H24" i="77" s="1"/>
  <c r="K83" i="75" l="1"/>
  <c r="G83" i="75" s="1"/>
  <c r="E83" i="75"/>
  <c r="B85" i="75" a="1"/>
  <c r="B85" i="75" s="1"/>
  <c r="I84" i="75"/>
  <c r="C84" i="75"/>
  <c r="H84" i="75" s="1"/>
  <c r="D84" i="75"/>
  <c r="J84" i="75"/>
  <c r="F84" i="75"/>
  <c r="B26" i="77" a="1"/>
  <c r="B26" i="77" s="1"/>
  <c r="C25" i="77"/>
  <c r="H25" i="77" s="1"/>
  <c r="K84" i="75" l="1"/>
  <c r="G84" i="75" s="1"/>
  <c r="B86" i="75" a="1"/>
  <c r="B86" i="75" s="1"/>
  <c r="C85" i="75"/>
  <c r="H85" i="75" s="1"/>
  <c r="I85" i="75"/>
  <c r="D85" i="75"/>
  <c r="E85" i="75" s="1"/>
  <c r="J85" i="75"/>
  <c r="F85" i="75"/>
  <c r="E84" i="75"/>
  <c r="B27" i="77" a="1"/>
  <c r="B27" i="77" s="1"/>
  <c r="C26" i="77"/>
  <c r="H26" i="77" s="1"/>
  <c r="K85" i="75" l="1"/>
  <c r="G85" i="75" s="1"/>
  <c r="B87" i="75" a="1"/>
  <c r="B87" i="75" s="1"/>
  <c r="J86" i="75"/>
  <c r="F86" i="75"/>
  <c r="H86" i="75"/>
  <c r="D86" i="75"/>
  <c r="C86" i="75"/>
  <c r="I86" i="75"/>
  <c r="B28" i="77" a="1"/>
  <c r="B28" i="77" s="1"/>
  <c r="C27" i="77"/>
  <c r="H27" i="77" s="1"/>
  <c r="E86" i="75" l="1"/>
  <c r="K86" i="75"/>
  <c r="G86" i="75" s="1"/>
  <c r="B88" i="75" a="1"/>
  <c r="B88" i="75" s="1"/>
  <c r="J87" i="75"/>
  <c r="F87" i="75"/>
  <c r="C87" i="75"/>
  <c r="H87" i="75" s="1"/>
  <c r="I87" i="75"/>
  <c r="D87" i="75"/>
  <c r="B29" i="77" a="1"/>
  <c r="B29" i="77" s="1"/>
  <c r="C28" i="77"/>
  <c r="H28" i="77" s="1"/>
  <c r="E87" i="75" l="1"/>
  <c r="K87" i="75"/>
  <c r="G87" i="75" s="1"/>
  <c r="B89" i="75" a="1"/>
  <c r="B89" i="75" s="1"/>
  <c r="I88" i="75"/>
  <c r="J88" i="75"/>
  <c r="D88" i="75"/>
  <c r="F88" i="75"/>
  <c r="C88" i="75"/>
  <c r="H88" i="75"/>
  <c r="B30" i="77" a="1"/>
  <c r="B30" i="77" s="1"/>
  <c r="C29" i="77"/>
  <c r="H29" i="77" s="1"/>
  <c r="E88" i="75" l="1"/>
  <c r="K88" i="75"/>
  <c r="G88" i="75" s="1"/>
  <c r="B90" i="75" a="1"/>
  <c r="B90" i="75" s="1"/>
  <c r="I89" i="75"/>
  <c r="D89" i="75"/>
  <c r="J89" i="75"/>
  <c r="F89" i="75"/>
  <c r="C89" i="75"/>
  <c r="H89" i="75" s="1"/>
  <c r="B31" i="77" a="1"/>
  <c r="B31" i="77" s="1"/>
  <c r="C30" i="77"/>
  <c r="H30" i="77"/>
  <c r="K89" i="75" l="1"/>
  <c r="G89" i="75" s="1"/>
  <c r="E89" i="75"/>
  <c r="B91" i="75" a="1"/>
  <c r="B91" i="75" s="1"/>
  <c r="C90" i="75"/>
  <c r="H90" i="75" s="1"/>
  <c r="I90" i="75"/>
  <c r="F90" i="75"/>
  <c r="D90" i="75"/>
  <c r="J90" i="75"/>
  <c r="B32" i="77" a="1"/>
  <c r="B32" i="77" s="1"/>
  <c r="C31" i="77"/>
  <c r="H31" i="77" s="1"/>
  <c r="K90" i="75" l="1"/>
  <c r="G90" i="75" s="1"/>
  <c r="E90" i="75"/>
  <c r="B92" i="75" a="1"/>
  <c r="B92" i="75" s="1"/>
  <c r="C91" i="75"/>
  <c r="H91" i="75" s="1"/>
  <c r="I91" i="75"/>
  <c r="D91" i="75"/>
  <c r="J91" i="75"/>
  <c r="F91" i="75"/>
  <c r="B33" i="77" a="1"/>
  <c r="B33" i="77" s="1"/>
  <c r="C32" i="77"/>
  <c r="H32" i="77" s="1"/>
  <c r="E91" i="75" l="1"/>
  <c r="B93" i="75" a="1"/>
  <c r="B93" i="75" s="1"/>
  <c r="J92" i="75"/>
  <c r="F92" i="75"/>
  <c r="D92" i="75"/>
  <c r="I92" i="75"/>
  <c r="C92" i="75"/>
  <c r="H92" i="75" s="1"/>
  <c r="K91" i="75"/>
  <c r="G91" i="75" s="1"/>
  <c r="B34" i="77" a="1"/>
  <c r="B34" i="77" s="1"/>
  <c r="C33" i="77"/>
  <c r="H33" i="77" s="1"/>
  <c r="E92" i="75" l="1"/>
  <c r="K92" i="75"/>
  <c r="G92" i="75" s="1"/>
  <c r="B94" i="75" a="1"/>
  <c r="B94" i="75" s="1"/>
  <c r="J93" i="75"/>
  <c r="F93" i="75"/>
  <c r="C93" i="75"/>
  <c r="H93" i="75" s="1"/>
  <c r="I93" i="75"/>
  <c r="D93" i="75"/>
  <c r="B35" i="77" a="1"/>
  <c r="B35" i="77" s="1"/>
  <c r="C34" i="77"/>
  <c r="H34" i="77" s="1"/>
  <c r="E93" i="75" l="1"/>
  <c r="K93" i="75"/>
  <c r="G93" i="75" s="1"/>
  <c r="B95" i="75" a="1"/>
  <c r="B95" i="75" s="1"/>
  <c r="I94" i="75"/>
  <c r="D94" i="75"/>
  <c r="J94" i="75"/>
  <c r="F94" i="75"/>
  <c r="C94" i="75"/>
  <c r="H94" i="75" s="1"/>
  <c r="B36" i="77" a="1"/>
  <c r="B36" i="77" s="1"/>
  <c r="C35" i="77"/>
  <c r="H35" i="77" s="1"/>
  <c r="K94" i="75" l="1"/>
  <c r="G94" i="75" s="1"/>
  <c r="E94" i="75"/>
  <c r="B96" i="75" a="1"/>
  <c r="B96" i="75" s="1"/>
  <c r="I95" i="75"/>
  <c r="D95" i="75"/>
  <c r="J95" i="75"/>
  <c r="F95" i="75"/>
  <c r="C95" i="75"/>
  <c r="H95" i="75" s="1"/>
  <c r="B37" i="77" a="1"/>
  <c r="B37" i="77" s="1"/>
  <c r="C36" i="77"/>
  <c r="H36" i="77" s="1"/>
  <c r="K95" i="75" l="1"/>
  <c r="G95" i="75" s="1"/>
  <c r="E95" i="75"/>
  <c r="B97" i="75" a="1"/>
  <c r="B97" i="75" s="1"/>
  <c r="I96" i="75"/>
  <c r="C96" i="75"/>
  <c r="D96" i="75"/>
  <c r="J96" i="75"/>
  <c r="F96" i="75"/>
  <c r="B38" i="77" a="1"/>
  <c r="B38" i="77" s="1"/>
  <c r="C37" i="77"/>
  <c r="H37" i="77" s="1"/>
  <c r="E96" i="75" l="1"/>
  <c r="H96" i="75"/>
  <c r="B98" i="75" a="1"/>
  <c r="B98" i="75" s="1"/>
  <c r="C97" i="75"/>
  <c r="H97" i="75" s="1"/>
  <c r="I97" i="75"/>
  <c r="D97" i="75"/>
  <c r="J97" i="75"/>
  <c r="F97" i="75"/>
  <c r="K96" i="75"/>
  <c r="G96" i="75" s="1"/>
  <c r="B39" i="77" a="1"/>
  <c r="B39" i="77" s="1"/>
  <c r="C38" i="77"/>
  <c r="H38" i="77"/>
  <c r="K97" i="75" l="1"/>
  <c r="G97" i="75" s="1"/>
  <c r="B99" i="75" a="1"/>
  <c r="B99" i="75" s="1"/>
  <c r="J98" i="75"/>
  <c r="F98" i="75"/>
  <c r="I98" i="75"/>
  <c r="C98" i="75"/>
  <c r="H98" i="75" s="1"/>
  <c r="D98" i="75"/>
  <c r="E97" i="75"/>
  <c r="B40" i="77" a="1"/>
  <c r="B40" i="77" s="1"/>
  <c r="C39" i="77"/>
  <c r="H39" i="77" s="1"/>
  <c r="E98" i="75" l="1"/>
  <c r="K98" i="75"/>
  <c r="G98" i="75" s="1"/>
  <c r="B100" i="75" a="1"/>
  <c r="B100" i="75" s="1"/>
  <c r="J99" i="75"/>
  <c r="F99" i="75"/>
  <c r="C99" i="75"/>
  <c r="H99" i="75" s="1"/>
  <c r="I99" i="75"/>
  <c r="D99" i="75"/>
  <c r="B41" i="77" a="1"/>
  <c r="B41" i="77" s="1"/>
  <c r="C40" i="77"/>
  <c r="H40" i="77" s="1"/>
  <c r="E99" i="75" l="1"/>
  <c r="K99" i="75"/>
  <c r="G99" i="75" s="1"/>
  <c r="B101" i="75" a="1"/>
  <c r="B101" i="75" s="1"/>
  <c r="I100" i="75"/>
  <c r="J100" i="75"/>
  <c r="D100" i="75"/>
  <c r="C100" i="75"/>
  <c r="F100" i="75"/>
  <c r="H100" i="75"/>
  <c r="B42" i="77" a="1"/>
  <c r="B42" i="77" s="1"/>
  <c r="C41" i="77"/>
  <c r="H41" i="77" s="1"/>
  <c r="K100" i="75" l="1"/>
  <c r="G100" i="75" s="1"/>
  <c r="E100" i="75"/>
  <c r="I101" i="75"/>
  <c r="D101" i="75"/>
  <c r="J101" i="75"/>
  <c r="F101" i="75"/>
  <c r="C101" i="75"/>
  <c r="H101" i="75" s="1"/>
  <c r="B43" i="77" a="1"/>
  <c r="B43" i="77" s="1"/>
  <c r="C42" i="77"/>
  <c r="H42" i="77" s="1"/>
  <c r="K101" i="75" l="1"/>
  <c r="G101" i="75" s="1"/>
  <c r="E101" i="75"/>
  <c r="B44" i="77" a="1"/>
  <c r="B44" i="77" s="1"/>
  <c r="C43" i="77"/>
  <c r="H43" i="77" s="1"/>
  <c r="B45" i="77" l="1" a="1"/>
  <c r="B45" i="77" s="1"/>
  <c r="C44" i="77"/>
  <c r="H44" i="77" s="1"/>
  <c r="B46" i="77" l="1" a="1"/>
  <c r="B46" i="77" s="1"/>
  <c r="C45" i="77"/>
  <c r="H45" i="77" s="1"/>
  <c r="B47" i="77" l="1" a="1"/>
  <c r="B47" i="77" s="1"/>
  <c r="C46" i="77"/>
  <c r="H46" i="77" l="1"/>
  <c r="B48" i="77" a="1"/>
  <c r="B48" i="77" s="1"/>
  <c r="C47" i="77"/>
  <c r="H47" i="77" s="1"/>
  <c r="B49" i="77" l="1" a="1"/>
  <c r="B49" i="77" s="1"/>
  <c r="C48" i="77"/>
  <c r="B50" i="77" l="1" a="1"/>
  <c r="B50" i="77" s="1"/>
  <c r="C49" i="77"/>
  <c r="H48" i="77"/>
  <c r="H49" i="77" l="1"/>
  <c r="B51" i="77" a="1"/>
  <c r="B51" i="77" s="1"/>
  <c r="C50" i="77"/>
  <c r="H50" i="77" s="1"/>
  <c r="B52" i="77" l="1" a="1"/>
  <c r="B52" i="77" s="1"/>
  <c r="C51" i="77"/>
  <c r="H51" i="77" s="1"/>
  <c r="B53" i="77" l="1" a="1"/>
  <c r="B53" i="77" s="1"/>
  <c r="C52" i="77"/>
  <c r="H52" i="77" s="1"/>
  <c r="B54" i="77" l="1" a="1"/>
  <c r="B54" i="77" s="1"/>
  <c r="C53" i="77"/>
  <c r="H53" i="77" s="1"/>
  <c r="B55" i="77" l="1" a="1"/>
  <c r="B55" i="77" s="1"/>
  <c r="C54" i="77"/>
  <c r="H54" i="77" s="1"/>
  <c r="B56" i="77" l="1" a="1"/>
  <c r="B56" i="77" s="1"/>
  <c r="C55" i="77"/>
  <c r="H55" i="77" s="1"/>
  <c r="B57" i="77" l="1" a="1"/>
  <c r="B57" i="77" s="1"/>
  <c r="C56" i="77"/>
  <c r="H56" i="77" s="1"/>
  <c r="B58" i="77" l="1" a="1"/>
  <c r="B58" i="77" s="1"/>
  <c r="C57" i="77"/>
  <c r="H57" i="77" s="1"/>
  <c r="B59" i="77" l="1" a="1"/>
  <c r="B59" i="77" s="1"/>
  <c r="C58" i="77"/>
  <c r="H58" i="77" l="1"/>
  <c r="B60" i="77" a="1"/>
  <c r="B60" i="77" s="1"/>
  <c r="C59" i="77"/>
  <c r="H59" i="77" s="1"/>
  <c r="B61" i="77" l="1" a="1"/>
  <c r="B61" i="77" s="1"/>
  <c r="C60" i="77"/>
  <c r="H60" i="77" s="1"/>
  <c r="B62" i="77" l="1" a="1"/>
  <c r="B62" i="77" s="1"/>
  <c r="C61" i="77"/>
  <c r="H61" i="77" s="1"/>
  <c r="B63" i="77" l="1" a="1"/>
  <c r="B63" i="77" s="1"/>
  <c r="C62" i="77"/>
  <c r="H62" i="77" s="1"/>
  <c r="B64" i="77" l="1" a="1"/>
  <c r="B64" i="77" s="1"/>
  <c r="C63" i="77"/>
  <c r="H63" i="77" s="1"/>
  <c r="B65" i="77" l="1" a="1"/>
  <c r="B65" i="77" s="1"/>
  <c r="C64" i="77"/>
  <c r="H64" i="77" s="1"/>
  <c r="B66" i="77" l="1" a="1"/>
  <c r="B66" i="77" s="1"/>
  <c r="C65" i="77"/>
  <c r="H65" i="77" s="1"/>
  <c r="B67" i="77" l="1" a="1"/>
  <c r="B67" i="77" s="1"/>
  <c r="C66" i="77"/>
  <c r="H66" i="77" s="1"/>
  <c r="B68" i="77" l="1" a="1"/>
  <c r="B68" i="77" s="1"/>
  <c r="C67" i="77"/>
  <c r="H67" i="77" s="1"/>
  <c r="B69" i="77" l="1" a="1"/>
  <c r="B69" i="77" s="1"/>
  <c r="C68" i="77"/>
  <c r="H68" i="77" s="1"/>
  <c r="B70" i="77" l="1" a="1"/>
  <c r="B70" i="77" s="1"/>
  <c r="C69" i="77"/>
  <c r="H69" i="77" l="1"/>
  <c r="B71" i="77" a="1"/>
  <c r="B71" i="77" s="1"/>
  <c r="C70" i="77"/>
  <c r="H70" i="77" s="1"/>
  <c r="B72" i="77" l="1" a="1"/>
  <c r="B72" i="77" s="1"/>
  <c r="C71" i="77"/>
  <c r="H71" i="77" s="1"/>
  <c r="B73" i="77" l="1" a="1"/>
  <c r="B73" i="77" s="1"/>
  <c r="C72" i="77"/>
  <c r="H72" i="77" s="1"/>
  <c r="B74" i="77" l="1" a="1"/>
  <c r="B74" i="77" s="1"/>
  <c r="C73" i="77"/>
  <c r="H73" i="77" s="1"/>
  <c r="B75" i="77" l="1" a="1"/>
  <c r="B75" i="77" s="1"/>
  <c r="C74" i="77"/>
  <c r="H74" i="77" s="1"/>
  <c r="B76" i="77" l="1" a="1"/>
  <c r="B76" i="77" s="1"/>
  <c r="C75" i="77"/>
  <c r="H75" i="77" s="1"/>
  <c r="B77" i="77" l="1" a="1"/>
  <c r="B77" i="77" s="1"/>
  <c r="C76" i="77"/>
  <c r="H76" i="77" l="1"/>
  <c r="B78" i="77" a="1"/>
  <c r="B78" i="77" s="1"/>
  <c r="C77" i="77"/>
  <c r="H77" i="77"/>
  <c r="B79" i="77" l="1" a="1"/>
  <c r="B79" i="77" s="1"/>
  <c r="C78" i="77"/>
  <c r="H78" i="77" s="1"/>
  <c r="B80" i="77" l="1" a="1"/>
  <c r="B80" i="77" s="1"/>
  <c r="C79" i="77"/>
  <c r="H79" i="77" s="1"/>
  <c r="C80" i="77" l="1"/>
  <c r="H80" i="77" s="1"/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V3" i="3"/>
  <c r="B3" i="76" l="1" a="1"/>
  <c r="B3" i="76" s="1"/>
  <c r="B4" i="76" s="1" a="1"/>
  <c r="B4" i="76" s="1"/>
  <c r="G31" i="75"/>
  <c r="G33" i="75"/>
  <c r="C4" i="76" l="1"/>
  <c r="G4" i="76" s="1"/>
  <c r="B5" i="76" a="1"/>
  <c r="B5" i="76" s="1"/>
  <c r="C3" i="76"/>
  <c r="G3" i="76" s="1"/>
  <c r="D25" i="3"/>
  <c r="D26" i="3"/>
  <c r="D27" i="3"/>
  <c r="D28" i="3"/>
  <c r="D29" i="3"/>
  <c r="D30" i="3"/>
  <c r="D31" i="3"/>
  <c r="D32" i="3"/>
  <c r="D33" i="3"/>
  <c r="E25" i="3"/>
  <c r="E26" i="3"/>
  <c r="E27" i="3"/>
  <c r="E28" i="3"/>
  <c r="E29" i="3"/>
  <c r="E30" i="3"/>
  <c r="E31" i="3"/>
  <c r="E32" i="3"/>
  <c r="E33" i="3"/>
  <c r="F25" i="3"/>
  <c r="F26" i="3"/>
  <c r="F27" i="3"/>
  <c r="F28" i="3"/>
  <c r="F29" i="3"/>
  <c r="F30" i="3"/>
  <c r="F31" i="3"/>
  <c r="F32" i="3"/>
  <c r="F33" i="3"/>
  <c r="G25" i="3"/>
  <c r="G26" i="3"/>
  <c r="G27" i="3"/>
  <c r="G28" i="3"/>
  <c r="G29" i="3"/>
  <c r="G30" i="3"/>
  <c r="G31" i="3"/>
  <c r="G32" i="3"/>
  <c r="G33" i="3"/>
  <c r="V25" i="3"/>
  <c r="V26" i="3"/>
  <c r="V27" i="3"/>
  <c r="V28" i="3"/>
  <c r="V29" i="3"/>
  <c r="V30" i="3"/>
  <c r="V31" i="3"/>
  <c r="V32" i="3"/>
  <c r="V33" i="3"/>
  <c r="W25" i="3"/>
  <c r="W26" i="3"/>
  <c r="W27" i="3"/>
  <c r="W28" i="3"/>
  <c r="W29" i="3"/>
  <c r="I68" i="75" s="1"/>
  <c r="W30" i="3"/>
  <c r="W31" i="3"/>
  <c r="W32" i="3"/>
  <c r="W33" i="3"/>
  <c r="X25" i="3"/>
  <c r="X26" i="3"/>
  <c r="X27" i="3"/>
  <c r="X28" i="3"/>
  <c r="X29" i="3"/>
  <c r="X30" i="3"/>
  <c r="X31" i="3"/>
  <c r="X32" i="3"/>
  <c r="X33" i="3"/>
  <c r="Z25" i="3"/>
  <c r="Z26" i="3"/>
  <c r="Z27" i="3"/>
  <c r="Z28" i="3"/>
  <c r="Z29" i="3"/>
  <c r="Z30" i="3"/>
  <c r="Z31" i="3"/>
  <c r="Z32" i="3"/>
  <c r="Z33" i="3"/>
  <c r="F68" i="75" l="1"/>
  <c r="D68" i="75"/>
  <c r="E68" i="75" s="1"/>
  <c r="D3" i="76"/>
  <c r="C5" i="76"/>
  <c r="G5" i="76" s="1"/>
  <c r="J68" i="75"/>
  <c r="B6" i="76" a="1"/>
  <c r="B6" i="76" s="1"/>
  <c r="Y28" i="3"/>
  <c r="Y33" i="3"/>
  <c r="Y25" i="3"/>
  <c r="Y29" i="3"/>
  <c r="Y31" i="3"/>
  <c r="Y27" i="3"/>
  <c r="Y30" i="3"/>
  <c r="Y32" i="3"/>
  <c r="Y26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V4" i="3"/>
  <c r="D4" i="77" s="1"/>
  <c r="E4" i="77" s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W3" i="3"/>
  <c r="I4" i="77" s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X3" i="3"/>
  <c r="X4" i="3"/>
  <c r="X5" i="3"/>
  <c r="J4" i="77" s="1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Z3" i="3"/>
  <c r="F4" i="77" s="1"/>
  <c r="Z4" i="3"/>
  <c r="Z5" i="3"/>
  <c r="E5" i="76" s="1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K4" i="77" l="1"/>
  <c r="G4" i="77" s="1"/>
  <c r="J65" i="75"/>
  <c r="J5" i="77"/>
  <c r="J6" i="77"/>
  <c r="J7" i="77"/>
  <c r="J8" i="77"/>
  <c r="J9" i="77"/>
  <c r="J10" i="77"/>
  <c r="J11" i="77"/>
  <c r="J12" i="77"/>
  <c r="J13" i="77"/>
  <c r="J14" i="77"/>
  <c r="J15" i="77"/>
  <c r="J16" i="77"/>
  <c r="J17" i="77"/>
  <c r="J18" i="77"/>
  <c r="J19" i="77"/>
  <c r="J20" i="77"/>
  <c r="J21" i="77"/>
  <c r="J22" i="77"/>
  <c r="J23" i="77"/>
  <c r="J24" i="77"/>
  <c r="J25" i="77"/>
  <c r="J26" i="77"/>
  <c r="J27" i="77"/>
  <c r="J28" i="77"/>
  <c r="J29" i="77"/>
  <c r="J30" i="77"/>
  <c r="J31" i="77"/>
  <c r="J32" i="77"/>
  <c r="J33" i="77"/>
  <c r="J34" i="77"/>
  <c r="J35" i="77"/>
  <c r="J36" i="77"/>
  <c r="J37" i="77"/>
  <c r="J38" i="77"/>
  <c r="J39" i="77"/>
  <c r="J40" i="77"/>
  <c r="J41" i="77"/>
  <c r="J42" i="77"/>
  <c r="J43" i="77"/>
  <c r="J44" i="77"/>
  <c r="J45" i="77"/>
  <c r="J46" i="77"/>
  <c r="J47" i="77"/>
  <c r="J48" i="77"/>
  <c r="J49" i="77"/>
  <c r="J50" i="77"/>
  <c r="J51" i="77"/>
  <c r="J52" i="77"/>
  <c r="J53" i="77"/>
  <c r="J54" i="77"/>
  <c r="J55" i="77"/>
  <c r="J56" i="77"/>
  <c r="J57" i="77"/>
  <c r="J58" i="77"/>
  <c r="J59" i="77"/>
  <c r="J60" i="77"/>
  <c r="J61" i="77"/>
  <c r="J62" i="77"/>
  <c r="J63" i="77"/>
  <c r="J64" i="77"/>
  <c r="J65" i="77"/>
  <c r="J66" i="77"/>
  <c r="J67" i="77"/>
  <c r="J68" i="77"/>
  <c r="J69" i="77"/>
  <c r="J70" i="77"/>
  <c r="J71" i="77"/>
  <c r="J72" i="77"/>
  <c r="J73" i="77"/>
  <c r="J74" i="77"/>
  <c r="J75" i="77"/>
  <c r="J76" i="77"/>
  <c r="J77" i="77"/>
  <c r="J78" i="77"/>
  <c r="J79" i="77"/>
  <c r="J80" i="77"/>
  <c r="I5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D5" i="77"/>
  <c r="E5" i="77" s="1"/>
  <c r="D11" i="77"/>
  <c r="E11" i="77" s="1"/>
  <c r="D17" i="77"/>
  <c r="E17" i="77" s="1"/>
  <c r="D23" i="77"/>
  <c r="E23" i="77" s="1"/>
  <c r="D29" i="77"/>
  <c r="E29" i="77" s="1"/>
  <c r="D35" i="77"/>
  <c r="E35" i="77" s="1"/>
  <c r="D41" i="77"/>
  <c r="E41" i="77" s="1"/>
  <c r="D47" i="77"/>
  <c r="E47" i="77" s="1"/>
  <c r="D53" i="77"/>
  <c r="E53" i="77" s="1"/>
  <c r="D59" i="77"/>
  <c r="E59" i="77" s="1"/>
  <c r="D65" i="77"/>
  <c r="E65" i="77" s="1"/>
  <c r="D71" i="77"/>
  <c r="E71" i="77" s="1"/>
  <c r="D77" i="77"/>
  <c r="E77" i="77" s="1"/>
  <c r="D7" i="77"/>
  <c r="E7" i="77" s="1"/>
  <c r="D12" i="77"/>
  <c r="E12" i="77" s="1"/>
  <c r="D18" i="77"/>
  <c r="E18" i="77" s="1"/>
  <c r="D24" i="77"/>
  <c r="E24" i="77" s="1"/>
  <c r="D36" i="77"/>
  <c r="E36" i="77" s="1"/>
  <c r="D48" i="77"/>
  <c r="E48" i="77" s="1"/>
  <c r="D60" i="77"/>
  <c r="E60" i="77" s="1"/>
  <c r="D72" i="77"/>
  <c r="E72" i="77" s="1"/>
  <c r="D80" i="77"/>
  <c r="E80" i="77" s="1"/>
  <c r="D15" i="77"/>
  <c r="E15" i="77" s="1"/>
  <c r="D39" i="77"/>
  <c r="E39" i="77" s="1"/>
  <c r="D63" i="77"/>
  <c r="E63" i="77" s="1"/>
  <c r="D6" i="77"/>
  <c r="E6" i="77" s="1"/>
  <c r="D13" i="77"/>
  <c r="E13" i="77" s="1"/>
  <c r="D19" i="77"/>
  <c r="E19" i="77" s="1"/>
  <c r="D25" i="77"/>
  <c r="E25" i="77" s="1"/>
  <c r="D31" i="77"/>
  <c r="E31" i="77" s="1"/>
  <c r="D37" i="77"/>
  <c r="E37" i="77" s="1"/>
  <c r="D43" i="77"/>
  <c r="E43" i="77" s="1"/>
  <c r="D49" i="77"/>
  <c r="E49" i="77" s="1"/>
  <c r="D55" i="77"/>
  <c r="E55" i="77" s="1"/>
  <c r="D61" i="77"/>
  <c r="E61" i="77" s="1"/>
  <c r="D67" i="77"/>
  <c r="E67" i="77" s="1"/>
  <c r="D73" i="77"/>
  <c r="E73" i="77" s="1"/>
  <c r="D79" i="77"/>
  <c r="E79" i="77" s="1"/>
  <c r="D8" i="77"/>
  <c r="E8" i="77" s="1"/>
  <c r="D14" i="77"/>
  <c r="E14" i="77" s="1"/>
  <c r="D20" i="77"/>
  <c r="E20" i="77" s="1"/>
  <c r="D26" i="77"/>
  <c r="E26" i="77" s="1"/>
  <c r="D32" i="77"/>
  <c r="E32" i="77" s="1"/>
  <c r="D38" i="77"/>
  <c r="E38" i="77" s="1"/>
  <c r="D50" i="77"/>
  <c r="E50" i="77" s="1"/>
  <c r="D56" i="77"/>
  <c r="E56" i="77" s="1"/>
  <c r="D62" i="77"/>
  <c r="E62" i="77" s="1"/>
  <c r="D68" i="77"/>
  <c r="E68" i="77" s="1"/>
  <c r="D74" i="77"/>
  <c r="E74" i="77" s="1"/>
  <c r="D21" i="77"/>
  <c r="E21" i="77" s="1"/>
  <c r="D45" i="77"/>
  <c r="E45" i="77" s="1"/>
  <c r="D57" i="77"/>
  <c r="E57" i="77" s="1"/>
  <c r="D75" i="77"/>
  <c r="E75" i="77" s="1"/>
  <c r="D44" i="77"/>
  <c r="E44" i="77" s="1"/>
  <c r="D33" i="77"/>
  <c r="E33" i="77" s="1"/>
  <c r="D69" i="77"/>
  <c r="E69" i="77" s="1"/>
  <c r="D10" i="77"/>
  <c r="E10" i="77" s="1"/>
  <c r="D16" i="77"/>
  <c r="E16" i="77" s="1"/>
  <c r="D22" i="77"/>
  <c r="E22" i="77" s="1"/>
  <c r="D28" i="77"/>
  <c r="E28" i="77" s="1"/>
  <c r="D34" i="77"/>
  <c r="E34" i="77" s="1"/>
  <c r="D40" i="77"/>
  <c r="E40" i="77" s="1"/>
  <c r="D46" i="77"/>
  <c r="E46" i="77" s="1"/>
  <c r="D52" i="77"/>
  <c r="E52" i="77" s="1"/>
  <c r="D58" i="77"/>
  <c r="E58" i="77" s="1"/>
  <c r="D64" i="77"/>
  <c r="E64" i="77" s="1"/>
  <c r="D70" i="77"/>
  <c r="E70" i="77" s="1"/>
  <c r="D76" i="77"/>
  <c r="E76" i="77" s="1"/>
  <c r="D30" i="77"/>
  <c r="E30" i="77" s="1"/>
  <c r="D42" i="77"/>
  <c r="E42" i="77" s="1"/>
  <c r="D54" i="77"/>
  <c r="E54" i="77" s="1"/>
  <c r="D66" i="77"/>
  <c r="E66" i="77" s="1"/>
  <c r="D78" i="77"/>
  <c r="E78" i="77" s="1"/>
  <c r="D9" i="77"/>
  <c r="E9" i="77" s="1"/>
  <c r="D27" i="77"/>
  <c r="E27" i="77" s="1"/>
  <c r="D51" i="77"/>
  <c r="E51" i="77" s="1"/>
  <c r="F5" i="77"/>
  <c r="F7" i="77"/>
  <c r="F6" i="77"/>
  <c r="F8" i="77"/>
  <c r="F9" i="77"/>
  <c r="F10" i="77"/>
  <c r="F11" i="77"/>
  <c r="F12" i="77"/>
  <c r="F13" i="77"/>
  <c r="F14" i="77"/>
  <c r="F15" i="77"/>
  <c r="F16" i="77"/>
  <c r="F17" i="77"/>
  <c r="F18" i="77"/>
  <c r="F19" i="77"/>
  <c r="F20" i="77"/>
  <c r="F21" i="77"/>
  <c r="F22" i="77"/>
  <c r="F23" i="77"/>
  <c r="F24" i="77"/>
  <c r="F25" i="77"/>
  <c r="F26" i="77"/>
  <c r="F27" i="77"/>
  <c r="F28" i="77"/>
  <c r="F29" i="77"/>
  <c r="F30" i="77"/>
  <c r="F31" i="77"/>
  <c r="F32" i="77"/>
  <c r="F33" i="77"/>
  <c r="F34" i="77"/>
  <c r="F35" i="77"/>
  <c r="F36" i="77"/>
  <c r="F37" i="77"/>
  <c r="F38" i="77"/>
  <c r="F39" i="77"/>
  <c r="F40" i="77"/>
  <c r="F41" i="77"/>
  <c r="F42" i="77"/>
  <c r="F43" i="77"/>
  <c r="F44" i="77"/>
  <c r="F45" i="77"/>
  <c r="F46" i="77"/>
  <c r="F47" i="77"/>
  <c r="F48" i="77"/>
  <c r="F49" i="77"/>
  <c r="F50" i="77"/>
  <c r="F51" i="77"/>
  <c r="F52" i="77"/>
  <c r="F53" i="77"/>
  <c r="F54" i="77"/>
  <c r="F55" i="77"/>
  <c r="F56" i="77"/>
  <c r="F57" i="77"/>
  <c r="F58" i="77"/>
  <c r="F59" i="77"/>
  <c r="F60" i="77"/>
  <c r="F61" i="77"/>
  <c r="F62" i="77"/>
  <c r="F63" i="77"/>
  <c r="F64" i="77"/>
  <c r="F65" i="77"/>
  <c r="F66" i="77"/>
  <c r="F67" i="77"/>
  <c r="F68" i="77"/>
  <c r="F69" i="77"/>
  <c r="F70" i="77"/>
  <c r="F71" i="77"/>
  <c r="F72" i="77"/>
  <c r="F73" i="77"/>
  <c r="F74" i="77"/>
  <c r="F75" i="77"/>
  <c r="F76" i="77"/>
  <c r="F77" i="77"/>
  <c r="F78" i="77"/>
  <c r="F79" i="77"/>
  <c r="F80" i="77"/>
  <c r="K68" i="75"/>
  <c r="G68" i="75" s="1"/>
  <c r="I63" i="75"/>
  <c r="J32" i="75"/>
  <c r="J67" i="75"/>
  <c r="I65" i="75"/>
  <c r="F63" i="75"/>
  <c r="J30" i="75"/>
  <c r="I36" i="75"/>
  <c r="I66" i="75"/>
  <c r="D63" i="75"/>
  <c r="E63" i="75" s="1"/>
  <c r="D34" i="75"/>
  <c r="E34" i="75" s="1"/>
  <c r="D62" i="75"/>
  <c r="E62" i="75" s="1"/>
  <c r="D3" i="77"/>
  <c r="E3" i="77" s="1"/>
  <c r="D4" i="76"/>
  <c r="F65" i="75"/>
  <c r="F35" i="75"/>
  <c r="F27" i="75"/>
  <c r="F3" i="77"/>
  <c r="F64" i="75"/>
  <c r="E3" i="76"/>
  <c r="I32" i="75"/>
  <c r="I67" i="75"/>
  <c r="D65" i="75"/>
  <c r="E65" i="75" s="1"/>
  <c r="B7" i="76" a="1"/>
  <c r="B7" i="76" s="1"/>
  <c r="B8" i="76" s="1" a="1"/>
  <c r="B8" i="76" s="1"/>
  <c r="F30" i="75"/>
  <c r="J36" i="75"/>
  <c r="J66" i="75"/>
  <c r="I34" i="75"/>
  <c r="I62" i="75"/>
  <c r="H4" i="76"/>
  <c r="D30" i="75"/>
  <c r="C54" i="75"/>
  <c r="H54" i="75" s="1"/>
  <c r="D55" i="75"/>
  <c r="F56" i="75"/>
  <c r="I57" i="75"/>
  <c r="J58" i="75"/>
  <c r="J53" i="75"/>
  <c r="D54" i="75"/>
  <c r="E54" i="75" s="1"/>
  <c r="F55" i="75"/>
  <c r="I56" i="75"/>
  <c r="J57" i="75"/>
  <c r="C59" i="75"/>
  <c r="H59" i="75" s="1"/>
  <c r="I53" i="75"/>
  <c r="F54" i="75"/>
  <c r="I55" i="75"/>
  <c r="J56" i="75"/>
  <c r="C58" i="75"/>
  <c r="H58" i="75" s="1"/>
  <c r="D59" i="75"/>
  <c r="F53" i="75"/>
  <c r="I54" i="75"/>
  <c r="J55" i="75"/>
  <c r="K55" i="75" s="1"/>
  <c r="G55" i="75" s="1"/>
  <c r="C57" i="75"/>
  <c r="H57" i="75" s="1"/>
  <c r="D58" i="75"/>
  <c r="F59" i="75"/>
  <c r="D53" i="75"/>
  <c r="C55" i="75"/>
  <c r="H55" i="75" s="1"/>
  <c r="D56" i="75"/>
  <c r="F57" i="75"/>
  <c r="I58" i="75"/>
  <c r="J59" i="75"/>
  <c r="I59" i="75"/>
  <c r="C53" i="75"/>
  <c r="H53" i="75" s="1"/>
  <c r="J54" i="75"/>
  <c r="D57" i="75"/>
  <c r="E57" i="75" s="1"/>
  <c r="F58" i="75"/>
  <c r="C56" i="75"/>
  <c r="H56" i="75" s="1"/>
  <c r="I6" i="76"/>
  <c r="D6" i="76"/>
  <c r="E6" i="76"/>
  <c r="C6" i="76"/>
  <c r="G6" i="76" s="1"/>
  <c r="H6" i="76"/>
  <c r="H5" i="76"/>
  <c r="I35" i="75"/>
  <c r="I3" i="77"/>
  <c r="I64" i="75"/>
  <c r="H3" i="76"/>
  <c r="D64" i="75"/>
  <c r="E64" i="75" s="1"/>
  <c r="J63" i="75"/>
  <c r="K63" i="75" s="1"/>
  <c r="G63" i="75" s="1"/>
  <c r="I5" i="76"/>
  <c r="I30" i="75"/>
  <c r="I27" i="75" s="1"/>
  <c r="F36" i="75"/>
  <c r="F66" i="75"/>
  <c r="J34" i="75"/>
  <c r="K34" i="75" s="1"/>
  <c r="G34" i="75" s="1"/>
  <c r="J62" i="75"/>
  <c r="I4" i="76"/>
  <c r="D36" i="75"/>
  <c r="E36" i="75" s="1"/>
  <c r="D66" i="75"/>
  <c r="E66" i="75" s="1"/>
  <c r="D40" i="75"/>
  <c r="F41" i="75"/>
  <c r="I42" i="75"/>
  <c r="J43" i="75"/>
  <c r="C45" i="75"/>
  <c r="H45" i="75" s="1"/>
  <c r="D46" i="75"/>
  <c r="F47" i="75"/>
  <c r="I48" i="75"/>
  <c r="J49" i="75"/>
  <c r="J39" i="75"/>
  <c r="F40" i="75"/>
  <c r="I41" i="75"/>
  <c r="J42" i="75"/>
  <c r="C44" i="75"/>
  <c r="H44" i="75" s="1"/>
  <c r="D45" i="75"/>
  <c r="E45" i="75" s="1"/>
  <c r="F46" i="75"/>
  <c r="I47" i="75"/>
  <c r="J48" i="75"/>
  <c r="C50" i="75"/>
  <c r="H50" i="75" s="1"/>
  <c r="I39" i="75"/>
  <c r="I40" i="75"/>
  <c r="J41" i="75"/>
  <c r="C43" i="75"/>
  <c r="H43" i="75" s="1"/>
  <c r="D44" i="75"/>
  <c r="F45" i="75"/>
  <c r="I46" i="75"/>
  <c r="J47" i="75"/>
  <c r="C49" i="75"/>
  <c r="H49" i="75" s="1"/>
  <c r="D50" i="75"/>
  <c r="J40" i="75"/>
  <c r="C42" i="75"/>
  <c r="H42" i="75" s="1"/>
  <c r="D43" i="75"/>
  <c r="E43" i="75" s="1"/>
  <c r="F44" i="75"/>
  <c r="I45" i="75"/>
  <c r="J46" i="75"/>
  <c r="C48" i="75"/>
  <c r="H48" i="75" s="1"/>
  <c r="D49" i="75"/>
  <c r="E49" i="75" s="1"/>
  <c r="F50" i="75"/>
  <c r="F39" i="75"/>
  <c r="C40" i="75"/>
  <c r="H40" i="75" s="1"/>
  <c r="D41" i="75"/>
  <c r="F42" i="75"/>
  <c r="I43" i="75"/>
  <c r="J44" i="75"/>
  <c r="C46" i="75"/>
  <c r="H46" i="75" s="1"/>
  <c r="D47" i="75"/>
  <c r="F48" i="75"/>
  <c r="I49" i="75"/>
  <c r="J50" i="75"/>
  <c r="C39" i="75"/>
  <c r="H39" i="75" s="1"/>
  <c r="J45" i="75"/>
  <c r="C47" i="75"/>
  <c r="H47" i="75" s="1"/>
  <c r="D42" i="75"/>
  <c r="I50" i="75"/>
  <c r="C41" i="75"/>
  <c r="H41" i="75" s="1"/>
  <c r="F49" i="75"/>
  <c r="I44" i="75"/>
  <c r="D39" i="75"/>
  <c r="D48" i="75"/>
  <c r="F43" i="75"/>
  <c r="F32" i="75"/>
  <c r="F67" i="75"/>
  <c r="J35" i="75"/>
  <c r="J3" i="77"/>
  <c r="K3" i="77" s="1"/>
  <c r="G3" i="77" s="1"/>
  <c r="J64" i="75"/>
  <c r="I3" i="76"/>
  <c r="J3" i="76" s="1"/>
  <c r="F3" i="76" s="1"/>
  <c r="D32" i="75"/>
  <c r="E32" i="75" s="1"/>
  <c r="D67" i="75"/>
  <c r="E67" i="75" s="1"/>
  <c r="D35" i="75"/>
  <c r="E35" i="75" s="1"/>
  <c r="F34" i="75"/>
  <c r="F62" i="75"/>
  <c r="E4" i="76"/>
  <c r="D5" i="76"/>
  <c r="Y14" i="3"/>
  <c r="Y20" i="3"/>
  <c r="Y23" i="3"/>
  <c r="Y17" i="3"/>
  <c r="Y11" i="3"/>
  <c r="Y5" i="3"/>
  <c r="Y8" i="3"/>
  <c r="Y24" i="3"/>
  <c r="Y18" i="3"/>
  <c r="Y12" i="3"/>
  <c r="Y6" i="3"/>
  <c r="Y22" i="3"/>
  <c r="Y16" i="3"/>
  <c r="Y10" i="3"/>
  <c r="Y4" i="3"/>
  <c r="Y21" i="3"/>
  <c r="Y15" i="3"/>
  <c r="Y9" i="3"/>
  <c r="Y3" i="3"/>
  <c r="Y19" i="3"/>
  <c r="Y13" i="3"/>
  <c r="Y7" i="3"/>
  <c r="K80" i="77" l="1"/>
  <c r="G80" i="77" s="1"/>
  <c r="K74" i="77"/>
  <c r="G74" i="77" s="1"/>
  <c r="K68" i="77"/>
  <c r="G68" i="77" s="1"/>
  <c r="K62" i="77"/>
  <c r="G62" i="77" s="1"/>
  <c r="K56" i="77"/>
  <c r="G56" i="77" s="1"/>
  <c r="K50" i="77"/>
  <c r="G50" i="77" s="1"/>
  <c r="K44" i="77"/>
  <c r="G44" i="77" s="1"/>
  <c r="K32" i="77"/>
  <c r="G32" i="77" s="1"/>
  <c r="K26" i="77"/>
  <c r="G26" i="77" s="1"/>
  <c r="K20" i="77"/>
  <c r="G20" i="77" s="1"/>
  <c r="K14" i="77"/>
  <c r="G14" i="77" s="1"/>
  <c r="K8" i="77"/>
  <c r="G8" i="77" s="1"/>
  <c r="K75" i="77"/>
  <c r="G75" i="77" s="1"/>
  <c r="K69" i="77"/>
  <c r="G69" i="77" s="1"/>
  <c r="K63" i="77"/>
  <c r="G63" i="77" s="1"/>
  <c r="K57" i="77"/>
  <c r="G57" i="77" s="1"/>
  <c r="K51" i="77"/>
  <c r="G51" i="77" s="1"/>
  <c r="K45" i="77"/>
  <c r="G45" i="77" s="1"/>
  <c r="K39" i="77"/>
  <c r="G39" i="77" s="1"/>
  <c r="K33" i="77"/>
  <c r="G33" i="77" s="1"/>
  <c r="K27" i="77"/>
  <c r="G27" i="77" s="1"/>
  <c r="K21" i="77"/>
  <c r="G21" i="77" s="1"/>
  <c r="K15" i="77"/>
  <c r="G15" i="77" s="1"/>
  <c r="K9" i="77"/>
  <c r="G9" i="77" s="1"/>
  <c r="K38" i="77"/>
  <c r="G38" i="77" s="1"/>
  <c r="K79" i="77"/>
  <c r="G79" i="77" s="1"/>
  <c r="K73" i="77"/>
  <c r="G73" i="77" s="1"/>
  <c r="K67" i="77"/>
  <c r="G67" i="77" s="1"/>
  <c r="K61" i="77"/>
  <c r="G61" i="77" s="1"/>
  <c r="K55" i="77"/>
  <c r="G55" i="77" s="1"/>
  <c r="K49" i="77"/>
  <c r="G49" i="77" s="1"/>
  <c r="K43" i="77"/>
  <c r="G43" i="77" s="1"/>
  <c r="K37" i="77"/>
  <c r="G37" i="77" s="1"/>
  <c r="K31" i="77"/>
  <c r="G31" i="77" s="1"/>
  <c r="K25" i="77"/>
  <c r="G25" i="77" s="1"/>
  <c r="K19" i="77"/>
  <c r="G19" i="77" s="1"/>
  <c r="K13" i="77"/>
  <c r="G13" i="77" s="1"/>
  <c r="K7" i="77"/>
  <c r="G7" i="77" s="1"/>
  <c r="AA4" i="3"/>
  <c r="AA10" i="3"/>
  <c r="AA17" i="3"/>
  <c r="AA23" i="3"/>
  <c r="AA29" i="3"/>
  <c r="AA33" i="3"/>
  <c r="AA3" i="3"/>
  <c r="AA16" i="3"/>
  <c r="AA5" i="3"/>
  <c r="AA12" i="3"/>
  <c r="AA18" i="3"/>
  <c r="AA24" i="3"/>
  <c r="AA30" i="3"/>
  <c r="AA8" i="3"/>
  <c r="AA27" i="3"/>
  <c r="AA6" i="3"/>
  <c r="AA13" i="3"/>
  <c r="AA19" i="3"/>
  <c r="AA25" i="3"/>
  <c r="AA31" i="3"/>
  <c r="AA21" i="3"/>
  <c r="AA9" i="3"/>
  <c r="AA7" i="3"/>
  <c r="AA14" i="3"/>
  <c r="AA20" i="3"/>
  <c r="AA26" i="3"/>
  <c r="AA32" i="3"/>
  <c r="AA15" i="3"/>
  <c r="AA28" i="3"/>
  <c r="AA11" i="3"/>
  <c r="AA22" i="3"/>
  <c r="K78" i="77"/>
  <c r="G78" i="77" s="1"/>
  <c r="K72" i="77"/>
  <c r="G72" i="77" s="1"/>
  <c r="K66" i="77"/>
  <c r="G66" i="77" s="1"/>
  <c r="K60" i="77"/>
  <c r="G60" i="77" s="1"/>
  <c r="K54" i="77"/>
  <c r="G54" i="77" s="1"/>
  <c r="K48" i="77"/>
  <c r="G48" i="77" s="1"/>
  <c r="K42" i="77"/>
  <c r="G42" i="77" s="1"/>
  <c r="K36" i="77"/>
  <c r="G36" i="77" s="1"/>
  <c r="K30" i="77"/>
  <c r="G30" i="77" s="1"/>
  <c r="K24" i="77"/>
  <c r="G24" i="77" s="1"/>
  <c r="K18" i="77"/>
  <c r="G18" i="77" s="1"/>
  <c r="K12" i="77"/>
  <c r="G12" i="77" s="1"/>
  <c r="K6" i="77"/>
  <c r="G6" i="77" s="1"/>
  <c r="K77" i="77"/>
  <c r="G77" i="77" s="1"/>
  <c r="K71" i="77"/>
  <c r="G71" i="77" s="1"/>
  <c r="K65" i="77"/>
  <c r="G65" i="77" s="1"/>
  <c r="K59" i="77"/>
  <c r="G59" i="77" s="1"/>
  <c r="K53" i="77"/>
  <c r="G53" i="77" s="1"/>
  <c r="K47" i="77"/>
  <c r="G47" i="77" s="1"/>
  <c r="K41" i="77"/>
  <c r="G41" i="77" s="1"/>
  <c r="K35" i="77"/>
  <c r="G35" i="77" s="1"/>
  <c r="K29" i="77"/>
  <c r="G29" i="77" s="1"/>
  <c r="K23" i="77"/>
  <c r="G23" i="77" s="1"/>
  <c r="K17" i="77"/>
  <c r="G17" i="77" s="1"/>
  <c r="K11" i="77"/>
  <c r="G11" i="77" s="1"/>
  <c r="K5" i="77"/>
  <c r="G5" i="77" s="1"/>
  <c r="K76" i="77"/>
  <c r="G76" i="77" s="1"/>
  <c r="K70" i="77"/>
  <c r="G70" i="77" s="1"/>
  <c r="K64" i="77"/>
  <c r="G64" i="77" s="1"/>
  <c r="K58" i="77"/>
  <c r="G58" i="77" s="1"/>
  <c r="K52" i="77"/>
  <c r="G52" i="77" s="1"/>
  <c r="K46" i="77"/>
  <c r="G46" i="77" s="1"/>
  <c r="K40" i="77"/>
  <c r="G40" i="77" s="1"/>
  <c r="K34" i="77"/>
  <c r="G34" i="77" s="1"/>
  <c r="K28" i="77"/>
  <c r="G28" i="77" s="1"/>
  <c r="K22" i="77"/>
  <c r="G22" i="77" s="1"/>
  <c r="K16" i="77"/>
  <c r="G16" i="77" s="1"/>
  <c r="K10" i="77"/>
  <c r="G10" i="77" s="1"/>
  <c r="K44" i="75"/>
  <c r="G44" i="75" s="1"/>
  <c r="K65" i="75"/>
  <c r="G65" i="75" s="1"/>
  <c r="E58" i="75"/>
  <c r="K64" i="75"/>
  <c r="G64" i="75" s="1"/>
  <c r="K62" i="75"/>
  <c r="G62" i="75" s="1"/>
  <c r="E59" i="75"/>
  <c r="K47" i="75"/>
  <c r="G47" i="75" s="1"/>
  <c r="K49" i="75"/>
  <c r="G49" i="75" s="1"/>
  <c r="E53" i="75"/>
  <c r="K57" i="75"/>
  <c r="G57" i="75" s="1"/>
  <c r="E50" i="75"/>
  <c r="K54" i="75"/>
  <c r="G54" i="75" s="1"/>
  <c r="E56" i="75"/>
  <c r="E55" i="75"/>
  <c r="J4" i="76"/>
  <c r="F4" i="76" s="1"/>
  <c r="E47" i="75"/>
  <c r="K35" i="75"/>
  <c r="G35" i="75" s="1"/>
  <c r="K45" i="75"/>
  <c r="G45" i="75" s="1"/>
  <c r="K41" i="75"/>
  <c r="G41" i="75" s="1"/>
  <c r="K39" i="75"/>
  <c r="G39" i="75" s="1"/>
  <c r="K43" i="75"/>
  <c r="G43" i="75" s="1"/>
  <c r="K32" i="75"/>
  <c r="G32" i="75" s="1"/>
  <c r="K36" i="75"/>
  <c r="G36" i="75" s="1"/>
  <c r="K53" i="75"/>
  <c r="G53" i="75" s="1"/>
  <c r="D27" i="75"/>
  <c r="E27" i="75" s="1"/>
  <c r="E30" i="75"/>
  <c r="I7" i="76"/>
  <c r="D7" i="76"/>
  <c r="C7" i="76"/>
  <c r="G7" i="76" s="1"/>
  <c r="E7" i="76"/>
  <c r="H7" i="76"/>
  <c r="K30" i="75"/>
  <c r="J27" i="75"/>
  <c r="K50" i="75"/>
  <c r="G50" i="75" s="1"/>
  <c r="J6" i="76"/>
  <c r="F6" i="76" s="1"/>
  <c r="K59" i="75"/>
  <c r="G59" i="75" s="1"/>
  <c r="K58" i="75"/>
  <c r="G58" i="75" s="1"/>
  <c r="K67" i="75"/>
  <c r="G67" i="75" s="1"/>
  <c r="K40" i="75"/>
  <c r="G40" i="75" s="1"/>
  <c r="K42" i="75"/>
  <c r="G42" i="75" s="1"/>
  <c r="E40" i="75"/>
  <c r="E8" i="76"/>
  <c r="H8" i="76"/>
  <c r="C8" i="76"/>
  <c r="G8" i="76" s="1"/>
  <c r="D8" i="76"/>
  <c r="I8" i="76"/>
  <c r="E48" i="75"/>
  <c r="E42" i="75"/>
  <c r="E41" i="75"/>
  <c r="K46" i="75"/>
  <c r="G46" i="75" s="1"/>
  <c r="E44" i="75"/>
  <c r="K48" i="75"/>
  <c r="G48" i="75" s="1"/>
  <c r="E46" i="75"/>
  <c r="J5" i="76"/>
  <c r="F5" i="76" s="1"/>
  <c r="K56" i="75"/>
  <c r="G56" i="75" s="1"/>
  <c r="E39" i="75"/>
  <c r="B9" i="76" a="1"/>
  <c r="B9" i="76" s="1"/>
  <c r="K66" i="75"/>
  <c r="G66" i="75" s="1"/>
  <c r="A224" i="73" a="1"/>
  <c r="A224" i="73" s="1"/>
  <c r="A222" i="73" a="1"/>
  <c r="A222" i="73" s="1"/>
  <c r="A217" i="73" a="1"/>
  <c r="A217" i="73" s="1"/>
  <c r="A208" i="73" a="1"/>
  <c r="A208" i="73" s="1"/>
  <c r="A199" i="73" a="1"/>
  <c r="A199" i="73" s="1"/>
  <c r="A190" i="73" a="1"/>
  <c r="A190" i="73" s="1"/>
  <c r="A181" i="73" a="1"/>
  <c r="A181" i="73" s="1"/>
  <c r="A172" i="73" a="1"/>
  <c r="A172" i="73" s="1"/>
  <c r="A163" i="73" a="1"/>
  <c r="A163" i="73" s="1"/>
  <c r="A221" i="73" a="1"/>
  <c r="A221" i="73" s="1"/>
  <c r="A219" i="73" a="1"/>
  <c r="A219" i="73" s="1"/>
  <c r="A212" i="73" a="1"/>
  <c r="A212" i="73" s="1"/>
  <c r="A210" i="73" a="1"/>
  <c r="A210" i="73" s="1"/>
  <c r="A203" i="73" a="1"/>
  <c r="A203" i="73" s="1"/>
  <c r="A201" i="73" a="1"/>
  <c r="A201" i="73" s="1"/>
  <c r="A194" i="73" a="1"/>
  <c r="A194" i="73" s="1"/>
  <c r="A192" i="73" a="1"/>
  <c r="A192" i="73" s="1"/>
  <c r="A185" i="73" a="1"/>
  <c r="A185" i="73" s="1"/>
  <c r="A183" i="73" a="1"/>
  <c r="A183" i="73" s="1"/>
  <c r="A176" i="73" a="1"/>
  <c r="A176" i="73" s="1"/>
  <c r="A174" i="73" a="1"/>
  <c r="A174" i="73" s="1"/>
  <c r="A214" i="73" a="1"/>
  <c r="A214" i="73" s="1"/>
  <c r="A205" i="73" a="1"/>
  <c r="A205" i="73" s="1"/>
  <c r="A196" i="73" a="1"/>
  <c r="A196" i="73" s="1"/>
  <c r="A187" i="73" a="1"/>
  <c r="A187" i="73" s="1"/>
  <c r="A178" i="73" a="1"/>
  <c r="A178" i="73" s="1"/>
  <c r="A169" i="73" a="1"/>
  <c r="A169" i="73" s="1"/>
  <c r="A160" i="73" a="1"/>
  <c r="A160" i="73" s="1"/>
  <c r="A151" i="73" a="1"/>
  <c r="A151" i="73" s="1"/>
  <c r="A142" i="73" a="1"/>
  <c r="A142" i="73" s="1"/>
  <c r="A133" i="73" a="1"/>
  <c r="A133" i="73" s="1"/>
  <c r="A124" i="73" a="1"/>
  <c r="A124" i="73" s="1"/>
  <c r="A115" i="73" a="1"/>
  <c r="A115" i="73" s="1"/>
  <c r="A113" i="73" a="1"/>
  <c r="A113" i="73" s="1"/>
  <c r="A104" i="73" a="1"/>
  <c r="A104" i="73" s="1"/>
  <c r="A97" i="73" a="1"/>
  <c r="A97" i="73" s="1"/>
  <c r="A94" i="73" a="1"/>
  <c r="A94" i="73" s="1"/>
  <c r="A91" i="73" a="1"/>
  <c r="A91" i="73" s="1"/>
  <c r="A88" i="73" a="1"/>
  <c r="A88" i="73" s="1"/>
  <c r="A85" i="73" a="1"/>
  <c r="A85" i="73" s="1"/>
  <c r="A82" i="73" a="1"/>
  <c r="A82" i="73" s="1"/>
  <c r="A79" i="73" a="1"/>
  <c r="A79" i="73" s="1"/>
  <c r="A76" i="73" a="1"/>
  <c r="A76" i="73" s="1"/>
  <c r="A73" i="73" a="1"/>
  <c r="A73" i="73" s="1"/>
  <c r="A70" i="73" a="1"/>
  <c r="A70" i="73" s="1"/>
  <c r="A67" i="73" a="1"/>
  <c r="A67" i="73" s="1"/>
  <c r="A64" i="73" a="1"/>
  <c r="A64" i="73" s="1"/>
  <c r="A223" i="73" a="1"/>
  <c r="A223" i="73" s="1"/>
  <c r="A218" i="73" a="1"/>
  <c r="A218" i="73" s="1"/>
  <c r="A216" i="73" a="1"/>
  <c r="A216" i="73" s="1"/>
  <c r="A209" i="73" a="1"/>
  <c r="A209" i="73" s="1"/>
  <c r="A207" i="73" a="1"/>
  <c r="A207" i="73" s="1"/>
  <c r="A200" i="73" a="1"/>
  <c r="A200" i="73" s="1"/>
  <c r="A198" i="73" a="1"/>
  <c r="A198" i="73" s="1"/>
  <c r="A191" i="73" a="1"/>
  <c r="A191" i="73" s="1"/>
  <c r="A189" i="73" a="1"/>
  <c r="A189" i="73" s="1"/>
  <c r="A182" i="73" a="1"/>
  <c r="A182" i="73" s="1"/>
  <c r="A180" i="73" a="1"/>
  <c r="A180" i="73" s="1"/>
  <c r="A215" i="73" a="1"/>
  <c r="A215" i="73" s="1"/>
  <c r="A213" i="73" a="1"/>
  <c r="A213" i="73" s="1"/>
  <c r="A206" i="73" a="1"/>
  <c r="A206" i="73" s="1"/>
  <c r="A204" i="73" a="1"/>
  <c r="A204" i="73" s="1"/>
  <c r="A197" i="73" a="1"/>
  <c r="A197" i="73" s="1"/>
  <c r="A195" i="73" a="1"/>
  <c r="A195" i="73" s="1"/>
  <c r="A188" i="73" a="1"/>
  <c r="A188" i="73" s="1"/>
  <c r="A186" i="73" a="1"/>
  <c r="A186" i="73" s="1"/>
  <c r="A179" i="73" a="1"/>
  <c r="A179" i="73" s="1"/>
  <c r="A177" i="73" a="1"/>
  <c r="A177" i="73" s="1"/>
  <c r="A170" i="73" a="1"/>
  <c r="A170" i="73" s="1"/>
  <c r="A168" i="73" a="1"/>
  <c r="A168" i="73" s="1"/>
  <c r="A161" i="73" a="1"/>
  <c r="A161" i="73" s="1"/>
  <c r="A159" i="73" a="1"/>
  <c r="A159" i="73" s="1"/>
  <c r="A152" i="73" a="1"/>
  <c r="A152" i="73" s="1"/>
  <c r="A150" i="73" a="1"/>
  <c r="A150" i="73" s="1"/>
  <c r="A143" i="73" a="1"/>
  <c r="A143" i="73" s="1"/>
  <c r="A141" i="73" a="1"/>
  <c r="A141" i="73" s="1"/>
  <c r="A134" i="73" a="1"/>
  <c r="A134" i="73" s="1"/>
  <c r="A132" i="73" a="1"/>
  <c r="A132" i="73" s="1"/>
  <c r="A125" i="73" a="1"/>
  <c r="A125" i="73" s="1"/>
  <c r="A123" i="73" a="1"/>
  <c r="A123" i="73" s="1"/>
  <c r="A116" i="73" a="1"/>
  <c r="A116" i="73" s="1"/>
  <c r="A114" i="73" a="1"/>
  <c r="A114" i="73" s="1"/>
  <c r="A112" i="73" a="1"/>
  <c r="A112" i="73" s="1"/>
  <c r="A105" i="73" a="1"/>
  <c r="A105" i="73" s="1"/>
  <c r="A103" i="73" a="1"/>
  <c r="A103" i="73" s="1"/>
  <c r="A154" i="73" a="1"/>
  <c r="A154" i="73" s="1"/>
  <c r="A220" i="73" a="1"/>
  <c r="A220" i="73" s="1"/>
  <c r="A211" i="73" a="1"/>
  <c r="A211" i="73" s="1"/>
  <c r="A202" i="73" a="1"/>
  <c r="A202" i="73" s="1"/>
  <c r="A193" i="73" a="1"/>
  <c r="A193" i="73" s="1"/>
  <c r="A184" i="73" a="1"/>
  <c r="A184" i="73" s="1"/>
  <c r="A175" i="73" a="1"/>
  <c r="A175" i="73" s="1"/>
  <c r="A145" i="73" a="1"/>
  <c r="A145" i="73" s="1"/>
  <c r="A130" i="73" a="1"/>
  <c r="A130" i="73" s="1"/>
  <c r="A119" i="73" a="1"/>
  <c r="A119" i="73" s="1"/>
  <c r="A101" i="73" a="1"/>
  <c r="A101" i="73" s="1"/>
  <c r="A93" i="73" a="1"/>
  <c r="A93" i="73" s="1"/>
  <c r="A87" i="73" a="1"/>
  <c r="A87" i="73" s="1"/>
  <c r="A81" i="73" a="1"/>
  <c r="A81" i="73" s="1"/>
  <c r="A75" i="73" a="1"/>
  <c r="A75" i="73" s="1"/>
  <c r="A69" i="73" a="1"/>
  <c r="A69" i="73" s="1"/>
  <c r="A63" i="73" a="1"/>
  <c r="A63" i="73" s="1"/>
  <c r="A56" i="73" a="1"/>
  <c r="A56" i="73" s="1"/>
  <c r="A54" i="73" a="1"/>
  <c r="A54" i="73" s="1"/>
  <c r="A47" i="73" a="1"/>
  <c r="A47" i="73" s="1"/>
  <c r="A45" i="73" a="1"/>
  <c r="A45" i="73" s="1"/>
  <c r="A36" i="73" a="1"/>
  <c r="A36" i="73" s="1"/>
  <c r="A29" i="73" a="1"/>
  <c r="A29" i="73" s="1"/>
  <c r="A25" i="73" a="1"/>
  <c r="A25" i="73" s="1"/>
  <c r="A53" i="73" a="1"/>
  <c r="A53" i="73" s="1"/>
  <c r="A33" i="73" a="1"/>
  <c r="A33" i="73" s="1"/>
  <c r="A171" i="73" a="1"/>
  <c r="A171" i="73" s="1"/>
  <c r="A167" i="73" a="1"/>
  <c r="A167" i="73" s="1"/>
  <c r="A164" i="73" a="1"/>
  <c r="A164" i="73" s="1"/>
  <c r="A157" i="73" a="1"/>
  <c r="A157" i="73" s="1"/>
  <c r="A147" i="73" a="1"/>
  <c r="A147" i="73" s="1"/>
  <c r="A136" i="73" a="1"/>
  <c r="A136" i="73" s="1"/>
  <c r="A121" i="73" a="1"/>
  <c r="A121" i="73" s="1"/>
  <c r="A110" i="73" a="1"/>
  <c r="A110" i="73" s="1"/>
  <c r="A106" i="73" a="1"/>
  <c r="A106" i="73" s="1"/>
  <c r="A99" i="73" a="1"/>
  <c r="A99" i="73" s="1"/>
  <c r="A95" i="73" a="1"/>
  <c r="A95" i="73" s="1"/>
  <c r="A89" i="73" a="1"/>
  <c r="A89" i="73" s="1"/>
  <c r="A83" i="73" a="1"/>
  <c r="A83" i="73" s="1"/>
  <c r="A77" i="73" a="1"/>
  <c r="A77" i="73" s="1"/>
  <c r="A71" i="73" a="1"/>
  <c r="A71" i="73" s="1"/>
  <c r="A65" i="73" a="1"/>
  <c r="A65" i="73" s="1"/>
  <c r="A61" i="73" a="1"/>
  <c r="A61" i="73" s="1"/>
  <c r="A52" i="73" a="1"/>
  <c r="A52" i="73" s="1"/>
  <c r="A43" i="73" a="1"/>
  <c r="A43" i="73" s="1"/>
  <c r="A34" i="73" a="1"/>
  <c r="A34" i="73" s="1"/>
  <c r="A68" i="73" a="1"/>
  <c r="A68" i="73" s="1"/>
  <c r="A44" i="73" a="1"/>
  <c r="A44" i="73" s="1"/>
  <c r="A26" i="73" a="1"/>
  <c r="A26" i="73" s="1"/>
  <c r="A144" i="73" a="1"/>
  <c r="A144" i="73" s="1"/>
  <c r="A138" i="73" a="1"/>
  <c r="A138" i="73" s="1"/>
  <c r="A127" i="73" a="1"/>
  <c r="A127" i="73" s="1"/>
  <c r="A108" i="73" a="1"/>
  <c r="A108" i="73" s="1"/>
  <c r="A59" i="73" a="1"/>
  <c r="A59" i="73" s="1"/>
  <c r="A57" i="73" a="1"/>
  <c r="A57" i="73" s="1"/>
  <c r="A50" i="73" a="1"/>
  <c r="A50" i="73" s="1"/>
  <c r="A48" i="73" a="1"/>
  <c r="A48" i="73" s="1"/>
  <c r="A41" i="73" a="1"/>
  <c r="A41" i="73" s="1"/>
  <c r="A39" i="73" a="1"/>
  <c r="A39" i="73" s="1"/>
  <c r="A32" i="73" a="1"/>
  <c r="A32" i="73" s="1"/>
  <c r="A30" i="73" a="1"/>
  <c r="A30" i="73" s="1"/>
  <c r="A37" i="73" a="1"/>
  <c r="A37" i="73" s="1"/>
  <c r="A28" i="73" a="1"/>
  <c r="A28" i="73" s="1"/>
  <c r="A137" i="73" a="1"/>
  <c r="A137" i="73" s="1"/>
  <c r="A126" i="73" a="1"/>
  <c r="A126" i="73" s="1"/>
  <c r="A109" i="73" a="1"/>
  <c r="A109" i="73" s="1"/>
  <c r="A98" i="73" a="1"/>
  <c r="A98" i="73" s="1"/>
  <c r="A86" i="73" a="1"/>
  <c r="A86" i="73" s="1"/>
  <c r="A62" i="73" a="1"/>
  <c r="A62" i="73" s="1"/>
  <c r="A35" i="73" a="1"/>
  <c r="A35" i="73" s="1"/>
  <c r="A173" i="73" a="1"/>
  <c r="A173" i="73" s="1"/>
  <c r="A166" i="73" a="1"/>
  <c r="A166" i="73" s="1"/>
  <c r="A156" i="73" a="1"/>
  <c r="A156" i="73" s="1"/>
  <c r="A153" i="73" a="1"/>
  <c r="A153" i="73" s="1"/>
  <c r="A149" i="73" a="1"/>
  <c r="A149" i="73" s="1"/>
  <c r="A146" i="73" a="1"/>
  <c r="A146" i="73" s="1"/>
  <c r="A140" i="73" a="1"/>
  <c r="A140" i="73" s="1"/>
  <c r="A135" i="73" a="1"/>
  <c r="A135" i="73" s="1"/>
  <c r="A129" i="73" a="1"/>
  <c r="A129" i="73" s="1"/>
  <c r="A118" i="73" a="1"/>
  <c r="A118" i="73" s="1"/>
  <c r="A100" i="73" a="1"/>
  <c r="A100" i="73" s="1"/>
  <c r="A96" i="73" a="1"/>
  <c r="A96" i="73" s="1"/>
  <c r="A90" i="73" a="1"/>
  <c r="A90" i="73" s="1"/>
  <c r="A84" i="73" a="1"/>
  <c r="A84" i="73" s="1"/>
  <c r="A78" i="73" a="1"/>
  <c r="A78" i="73" s="1"/>
  <c r="A72" i="73" a="1"/>
  <c r="A72" i="73" s="1"/>
  <c r="A66" i="73" a="1"/>
  <c r="A66" i="73" s="1"/>
  <c r="A55" i="73" a="1"/>
  <c r="A55" i="73" s="1"/>
  <c r="A46" i="73" a="1"/>
  <c r="A46" i="73" s="1"/>
  <c r="A24" i="73" a="1"/>
  <c r="A24" i="73" s="1"/>
  <c r="A131" i="73" a="1"/>
  <c r="A131" i="73" s="1"/>
  <c r="A120" i="73" a="1"/>
  <c r="A120" i="73" s="1"/>
  <c r="A102" i="73" a="1"/>
  <c r="A102" i="73" s="1"/>
  <c r="A92" i="73" a="1"/>
  <c r="A92" i="73" s="1"/>
  <c r="A80" i="73" a="1"/>
  <c r="A80" i="73" s="1"/>
  <c r="A60" i="73" a="1"/>
  <c r="A60" i="73" s="1"/>
  <c r="A42" i="73" a="1"/>
  <c r="A42" i="73" s="1"/>
  <c r="A165" i="73" a="1"/>
  <c r="A165" i="73" s="1"/>
  <c r="A162" i="73" a="1"/>
  <c r="A162" i="73" s="1"/>
  <c r="A158" i="73" a="1"/>
  <c r="A158" i="73" s="1"/>
  <c r="A155" i="73" a="1"/>
  <c r="A155" i="73" s="1"/>
  <c r="A148" i="73" a="1"/>
  <c r="A148" i="73" s="1"/>
  <c r="A139" i="73" a="1"/>
  <c r="A139" i="73" s="1"/>
  <c r="A128" i="73" a="1"/>
  <c r="A128" i="73" s="1"/>
  <c r="A122" i="73" a="1"/>
  <c r="A122" i="73" s="1"/>
  <c r="A117" i="73" a="1"/>
  <c r="A117" i="73" s="1"/>
  <c r="A111" i="73" a="1"/>
  <c r="A111" i="73" s="1"/>
  <c r="A107" i="73" a="1"/>
  <c r="A107" i="73" s="1"/>
  <c r="A58" i="73" a="1"/>
  <c r="A58" i="73" s="1"/>
  <c r="A49" i="73" a="1"/>
  <c r="A49" i="73" s="1"/>
  <c r="A40" i="73" a="1"/>
  <c r="A40" i="73" s="1"/>
  <c r="A31" i="73" a="1"/>
  <c r="A31" i="73" s="1"/>
  <c r="A38" i="73" a="1"/>
  <c r="A38" i="73" s="1"/>
  <c r="A27" i="73" a="1"/>
  <c r="A27" i="73" s="1"/>
  <c r="A74" i="73" a="1"/>
  <c r="A74" i="73" s="1"/>
  <c r="A51" i="73" a="1"/>
  <c r="A51" i="73" s="1"/>
  <c r="A23" i="73" a="1"/>
  <c r="A23" i="73" s="1"/>
  <c r="J8" i="76" l="1"/>
  <c r="F8" i="76" s="1"/>
  <c r="J7" i="76"/>
  <c r="F7" i="76" s="1"/>
  <c r="G30" i="75"/>
  <c r="K27" i="75"/>
  <c r="G27" i="75" s="1"/>
  <c r="H9" i="76"/>
  <c r="I9" i="76"/>
  <c r="C9" i="76"/>
  <c r="G9" i="76" s="1"/>
  <c r="D9" i="76"/>
  <c r="E9" i="76"/>
  <c r="B10" i="76" a="1"/>
  <c r="B10" i="76" s="1"/>
  <c r="J9" i="76" l="1"/>
  <c r="F9" i="76" s="1"/>
  <c r="I10" i="76"/>
  <c r="D10" i="76"/>
  <c r="C10" i="76"/>
  <c r="G10" i="76" s="1"/>
  <c r="E10" i="76"/>
  <c r="H10" i="76"/>
  <c r="B11" i="76" a="1"/>
  <c r="B11" i="76" s="1"/>
  <c r="E11" i="76" l="1"/>
  <c r="I11" i="76"/>
  <c r="H11" i="76"/>
  <c r="D11" i="76"/>
  <c r="C11" i="76"/>
  <c r="G11" i="76" s="1"/>
  <c r="B12" i="76" a="1"/>
  <c r="B12" i="76" s="1"/>
  <c r="J10" i="76"/>
  <c r="F10" i="76" s="1"/>
  <c r="H12" i="76" l="1"/>
  <c r="E12" i="76"/>
  <c r="C12" i="76"/>
  <c r="G12" i="76" s="1"/>
  <c r="I12" i="76"/>
  <c r="D12" i="76"/>
  <c r="B13" i="76" a="1"/>
  <c r="B13" i="76" s="1"/>
  <c r="J11" i="76"/>
  <c r="F11" i="76" s="1"/>
  <c r="J12" i="76" l="1"/>
  <c r="F12" i="76" s="1"/>
  <c r="E13" i="76"/>
  <c r="H13" i="76"/>
  <c r="C13" i="76"/>
  <c r="G13" i="76" s="1"/>
  <c r="I13" i="76"/>
  <c r="J13" i="76" s="1"/>
  <c r="F13" i="76" s="1"/>
  <c r="D13" i="76"/>
  <c r="B14" i="76" a="1"/>
  <c r="B14" i="76" s="1"/>
  <c r="H14" i="76" l="1"/>
  <c r="E14" i="76"/>
  <c r="I14" i="76"/>
  <c r="C14" i="76"/>
  <c r="G14" i="76" s="1"/>
  <c r="D14" i="76"/>
  <c r="B15" i="76" a="1"/>
  <c r="B15" i="76" s="1"/>
  <c r="J14" i="76" l="1"/>
  <c r="F14" i="76" s="1"/>
  <c r="C15" i="76"/>
  <c r="G15" i="76" s="1"/>
  <c r="D15" i="76"/>
  <c r="H15" i="76"/>
  <c r="I15" i="76"/>
  <c r="E15" i="76"/>
  <c r="B16" i="76" a="1"/>
  <c r="B16" i="76" s="1"/>
  <c r="J15" i="76" l="1"/>
  <c r="F15" i="76" s="1"/>
  <c r="I16" i="76"/>
  <c r="H16" i="76"/>
  <c r="C16" i="76"/>
  <c r="G16" i="76" s="1"/>
  <c r="D16" i="76"/>
  <c r="E16" i="76"/>
  <c r="B17" i="76" a="1"/>
  <c r="B17" i="76" s="1"/>
  <c r="C17" i="76" l="1"/>
  <c r="G17" i="76" s="1"/>
  <c r="E17" i="76"/>
  <c r="I17" i="76"/>
  <c r="D17" i="76"/>
  <c r="H17" i="76"/>
  <c r="B18" i="76" a="1"/>
  <c r="B18" i="76" s="1"/>
  <c r="J16" i="76"/>
  <c r="F16" i="76" s="1"/>
  <c r="C18" i="76" l="1"/>
  <c r="G18" i="76" s="1"/>
  <c r="E18" i="76"/>
  <c r="D18" i="76"/>
  <c r="I18" i="76"/>
  <c r="H18" i="76"/>
  <c r="B19" i="76" a="1"/>
  <c r="B19" i="76" s="1"/>
  <c r="J17" i="76"/>
  <c r="F17" i="76" s="1"/>
  <c r="I19" i="76" l="1"/>
  <c r="C19" i="76"/>
  <c r="G19" i="76" s="1"/>
  <c r="H19" i="76"/>
  <c r="E19" i="76"/>
  <c r="D19" i="76"/>
  <c r="B20" i="76" a="1"/>
  <c r="B20" i="76" s="1"/>
  <c r="J18" i="76"/>
  <c r="F18" i="76" s="1"/>
  <c r="J19" i="76" l="1"/>
  <c r="F19" i="76" s="1"/>
  <c r="D20" i="76"/>
  <c r="E20" i="76"/>
  <c r="C20" i="76"/>
  <c r="G20" i="76" s="1"/>
  <c r="I20" i="76"/>
  <c r="H20" i="76"/>
  <c r="B21" i="76" a="1"/>
  <c r="B21" i="76" s="1"/>
  <c r="C21" i="76" l="1"/>
  <c r="G21" i="76" s="1"/>
  <c r="I21" i="76"/>
  <c r="D21" i="76"/>
  <c r="H21" i="76"/>
  <c r="E21" i="76"/>
  <c r="B22" i="76" a="1"/>
  <c r="B22" i="76" s="1"/>
  <c r="J20" i="76"/>
  <c r="F20" i="76" s="1"/>
  <c r="H22" i="76" l="1"/>
  <c r="D22" i="76"/>
  <c r="E22" i="76"/>
  <c r="I22" i="76"/>
  <c r="C22" i="76"/>
  <c r="G22" i="76" s="1"/>
  <c r="B23" i="76" a="1"/>
  <c r="B23" i="76" s="1"/>
  <c r="J21" i="76"/>
  <c r="F21" i="76" s="1"/>
  <c r="J22" i="76" l="1"/>
  <c r="F22" i="76" s="1"/>
  <c r="I23" i="76"/>
  <c r="H23" i="76"/>
  <c r="C23" i="76"/>
  <c r="G23" i="76" s="1"/>
  <c r="E23" i="76"/>
  <c r="D23" i="76"/>
  <c r="B24" i="76" a="1"/>
  <c r="B24" i="76" s="1"/>
  <c r="J23" i="76" l="1"/>
  <c r="F23" i="76" s="1"/>
  <c r="C24" i="76"/>
  <c r="G24" i="76" s="1"/>
  <c r="I24" i="76"/>
  <c r="H24" i="76"/>
  <c r="D24" i="76"/>
  <c r="E24" i="76"/>
  <c r="B25" i="76" a="1"/>
  <c r="B25" i="76" s="1"/>
  <c r="D25" i="76" l="1"/>
  <c r="C25" i="76"/>
  <c r="G25" i="76" s="1"/>
  <c r="I25" i="76"/>
  <c r="H25" i="76"/>
  <c r="E25" i="76"/>
  <c r="B26" i="76" a="1"/>
  <c r="B26" i="76" s="1"/>
  <c r="J24" i="76"/>
  <c r="F24" i="76" s="1"/>
  <c r="C26" i="76" l="1"/>
  <c r="G26" i="76" s="1"/>
  <c r="D26" i="76"/>
  <c r="E26" i="76"/>
  <c r="I26" i="76"/>
  <c r="H26" i="76"/>
  <c r="B27" i="76" a="1"/>
  <c r="B27" i="76" s="1"/>
  <c r="J25" i="76"/>
  <c r="F25" i="76" s="1"/>
  <c r="C27" i="76" l="1"/>
  <c r="G27" i="76" s="1"/>
  <c r="E27" i="76"/>
  <c r="D27" i="76"/>
  <c r="H27" i="76"/>
  <c r="I27" i="76"/>
  <c r="B28" i="76" a="1"/>
  <c r="B28" i="76" s="1"/>
  <c r="J26" i="76"/>
  <c r="F26" i="76" s="1"/>
  <c r="J27" i="76" l="1"/>
  <c r="F27" i="76" s="1"/>
  <c r="I28" i="76"/>
  <c r="D28" i="76"/>
  <c r="E28" i="76"/>
  <c r="C28" i="76"/>
  <c r="G28" i="76" s="1"/>
  <c r="H28" i="76"/>
  <c r="B29" i="76" a="1"/>
  <c r="B29" i="76" s="1"/>
  <c r="J28" i="76" l="1"/>
  <c r="F28" i="76" s="1"/>
  <c r="I29" i="76"/>
  <c r="D29" i="76"/>
  <c r="C29" i="76"/>
  <c r="G29" i="76" s="1"/>
  <c r="E29" i="76"/>
  <c r="H29" i="76"/>
  <c r="B30" i="76" a="1"/>
  <c r="B30" i="76" s="1"/>
  <c r="J29" i="76" l="1"/>
  <c r="F29" i="76" s="1"/>
  <c r="H30" i="76"/>
  <c r="I30" i="76"/>
  <c r="D30" i="76"/>
  <c r="C30" i="76"/>
  <c r="G30" i="76" s="1"/>
  <c r="E30" i="76"/>
  <c r="B31" i="76" a="1"/>
  <c r="B31" i="76" s="1"/>
  <c r="E31" i="76" l="1"/>
  <c r="D31" i="76"/>
  <c r="I31" i="76"/>
  <c r="H31" i="76"/>
  <c r="C31" i="76"/>
  <c r="G31" i="76" s="1"/>
  <c r="B32" i="76" a="1"/>
  <c r="B32" i="76" s="1"/>
  <c r="J30" i="76"/>
  <c r="F30" i="76" s="1"/>
  <c r="C32" i="76" l="1"/>
  <c r="G32" i="76" s="1"/>
  <c r="E32" i="76"/>
  <c r="H32" i="76"/>
  <c r="I32" i="76"/>
  <c r="D32" i="76"/>
  <c r="B33" i="76" a="1"/>
  <c r="B33" i="76" s="1"/>
  <c r="J31" i="76"/>
  <c r="F31" i="76" s="1"/>
  <c r="H33" i="76" l="1"/>
  <c r="E33" i="76"/>
  <c r="C33" i="76"/>
  <c r="G33" i="76" s="1"/>
  <c r="I33" i="76"/>
  <c r="D33" i="76"/>
  <c r="B34" i="76" a="1"/>
  <c r="B34" i="76" s="1"/>
  <c r="J32" i="76"/>
  <c r="F32" i="76" s="1"/>
  <c r="D34" i="76" l="1"/>
  <c r="C34" i="76"/>
  <c r="G34" i="76" s="1"/>
  <c r="I34" i="76"/>
  <c r="H34" i="76"/>
  <c r="E34" i="76"/>
  <c r="B35" i="76" a="1"/>
  <c r="B35" i="76" s="1"/>
  <c r="J33" i="76"/>
  <c r="F33" i="76" s="1"/>
  <c r="H35" i="76" l="1"/>
  <c r="E35" i="76"/>
  <c r="D35" i="76"/>
  <c r="C35" i="76"/>
  <c r="G35" i="76" s="1"/>
  <c r="I35" i="76"/>
  <c r="B36" i="76" a="1"/>
  <c r="B36" i="76" s="1"/>
  <c r="J34" i="76"/>
  <c r="F34" i="76" s="1"/>
  <c r="J35" i="76" l="1"/>
  <c r="F35" i="76" s="1"/>
  <c r="H36" i="76"/>
  <c r="I36" i="76"/>
  <c r="J36" i="76" s="1"/>
  <c r="F36" i="76" s="1"/>
  <c r="E36" i="76"/>
  <c r="C36" i="76"/>
  <c r="G36" i="76" s="1"/>
  <c r="D36" i="76"/>
  <c r="B37" i="76" a="1"/>
  <c r="B37" i="76" s="1"/>
  <c r="C37" i="76" l="1"/>
  <c r="G37" i="76" s="1"/>
  <c r="D37" i="76"/>
  <c r="H37" i="76"/>
  <c r="E37" i="76"/>
  <c r="I37" i="76"/>
  <c r="B38" i="76" a="1"/>
  <c r="B38" i="76" s="1"/>
  <c r="J37" i="76" l="1"/>
  <c r="F37" i="76" s="1"/>
  <c r="C38" i="76"/>
  <c r="G38" i="76" s="1"/>
  <c r="D38" i="76"/>
  <c r="E38" i="76"/>
  <c r="I38" i="76"/>
  <c r="H38" i="76"/>
  <c r="B39" i="76" a="1"/>
  <c r="B39" i="76" s="1"/>
  <c r="J38" i="76" l="1"/>
  <c r="F38" i="76" s="1"/>
  <c r="H39" i="76"/>
  <c r="I39" i="76"/>
  <c r="J39" i="76" s="1"/>
  <c r="F39" i="76" s="1"/>
  <c r="C39" i="76"/>
  <c r="G39" i="76" s="1"/>
  <c r="E39" i="76"/>
  <c r="D39" i="76"/>
  <c r="B40" i="76" a="1"/>
  <c r="B40" i="76" s="1"/>
  <c r="H40" i="76" l="1"/>
  <c r="C40" i="76"/>
  <c r="G40" i="76" s="1"/>
  <c r="E40" i="76"/>
  <c r="D40" i="76"/>
  <c r="I40" i="76"/>
  <c r="J40" i="76" s="1"/>
  <c r="F40" i="76" s="1"/>
  <c r="B41" i="76" a="1"/>
  <c r="B41" i="76" s="1"/>
  <c r="E41" i="76" l="1"/>
  <c r="I41" i="76"/>
  <c r="H41" i="76"/>
  <c r="C41" i="76"/>
  <c r="G41" i="76" s="1"/>
  <c r="D41" i="76"/>
  <c r="B42" i="76" a="1"/>
  <c r="B42" i="76" s="1"/>
  <c r="E42" i="76" l="1"/>
  <c r="H42" i="76"/>
  <c r="I42" i="76"/>
  <c r="C42" i="76"/>
  <c r="G42" i="76" s="1"/>
  <c r="D42" i="76"/>
  <c r="B43" i="76" a="1"/>
  <c r="B43" i="76" s="1"/>
  <c r="J41" i="76"/>
  <c r="F41" i="76" s="1"/>
  <c r="J42" i="76" l="1"/>
  <c r="F42" i="76" s="1"/>
  <c r="E43" i="76"/>
  <c r="I43" i="76"/>
  <c r="D43" i="76"/>
  <c r="H43" i="76"/>
  <c r="C43" i="76"/>
  <c r="G43" i="76" s="1"/>
  <c r="B44" i="76" a="1"/>
  <c r="B44" i="76" s="1"/>
  <c r="D44" i="76" l="1"/>
  <c r="I44" i="76"/>
  <c r="C44" i="76"/>
  <c r="G44" i="76" s="1"/>
  <c r="E44" i="76"/>
  <c r="H44" i="76"/>
  <c r="B45" i="76" a="1"/>
  <c r="B45" i="76" s="1"/>
  <c r="J43" i="76"/>
  <c r="F43" i="76" s="1"/>
  <c r="D45" i="76" l="1"/>
  <c r="E45" i="76"/>
  <c r="I45" i="76"/>
  <c r="C45" i="76"/>
  <c r="G45" i="76" s="1"/>
  <c r="H45" i="76"/>
  <c r="B46" i="76" a="1"/>
  <c r="B46" i="76" s="1"/>
  <c r="J44" i="76"/>
  <c r="F44" i="76" s="1"/>
  <c r="D46" i="76" l="1"/>
  <c r="E46" i="76"/>
  <c r="C46" i="76"/>
  <c r="G46" i="76" s="1"/>
  <c r="I46" i="76"/>
  <c r="H46" i="76"/>
  <c r="B47" i="76" a="1"/>
  <c r="B47" i="76" s="1"/>
  <c r="J45" i="76"/>
  <c r="F45" i="76" s="1"/>
  <c r="C47" i="76" l="1"/>
  <c r="G47" i="76" s="1"/>
  <c r="H47" i="76"/>
  <c r="E47" i="76"/>
  <c r="I47" i="76"/>
  <c r="D47" i="76"/>
  <c r="B48" i="76" a="1"/>
  <c r="B48" i="76" s="1"/>
  <c r="J46" i="76"/>
  <c r="F46" i="76" s="1"/>
  <c r="J47" i="76" l="1"/>
  <c r="F47" i="76" s="1"/>
  <c r="I48" i="76"/>
  <c r="C48" i="76"/>
  <c r="G48" i="76" s="1"/>
  <c r="E48" i="76"/>
  <c r="H48" i="76"/>
  <c r="D48" i="76"/>
  <c r="B49" i="76" a="1"/>
  <c r="B49" i="76" s="1"/>
  <c r="I49" i="76" l="1"/>
  <c r="H49" i="76"/>
  <c r="C49" i="76"/>
  <c r="G49" i="76" s="1"/>
  <c r="D49" i="76"/>
  <c r="E49" i="76"/>
  <c r="B50" i="76" a="1"/>
  <c r="B50" i="76" s="1"/>
  <c r="J48" i="76"/>
  <c r="F48" i="76" s="1"/>
  <c r="C50" i="76" l="1"/>
  <c r="G50" i="76" s="1"/>
  <c r="H50" i="76"/>
  <c r="D50" i="76"/>
  <c r="I50" i="76"/>
  <c r="E50" i="76"/>
  <c r="B51" i="76" a="1"/>
  <c r="B51" i="76" s="1"/>
  <c r="J49" i="76"/>
  <c r="F49" i="76" s="1"/>
  <c r="J50" i="76" l="1"/>
  <c r="F50" i="76" s="1"/>
  <c r="E51" i="76"/>
  <c r="H51" i="76"/>
  <c r="D51" i="76"/>
  <c r="C51" i="76"/>
  <c r="G51" i="76" s="1"/>
  <c r="I51" i="76"/>
  <c r="B52" i="76" a="1"/>
  <c r="B52" i="76" s="1"/>
  <c r="J51" i="76" l="1"/>
  <c r="F51" i="76" s="1"/>
  <c r="I52" i="76"/>
  <c r="H52" i="76"/>
  <c r="D52" i="76"/>
  <c r="C52" i="76"/>
  <c r="G52" i="76" s="1"/>
  <c r="E52" i="76"/>
  <c r="B53" i="76" a="1"/>
  <c r="B53" i="76" s="1"/>
  <c r="J52" i="76" l="1"/>
  <c r="F52" i="76" s="1"/>
  <c r="C53" i="76"/>
  <c r="E53" i="76"/>
  <c r="G53" i="76"/>
  <c r="I53" i="76"/>
  <c r="H53" i="76"/>
  <c r="D53" i="76"/>
  <c r="B54" i="76" a="1"/>
  <c r="B54" i="76" s="1"/>
  <c r="J53" i="76" l="1"/>
  <c r="F53" i="76" s="1"/>
  <c r="E54" i="76"/>
  <c r="I54" i="76"/>
  <c r="H54" i="76"/>
  <c r="D54" i="76"/>
  <c r="C54" i="76"/>
  <c r="G54" i="76" s="1"/>
  <c r="B55" i="76" a="1"/>
  <c r="B55" i="76" s="1"/>
  <c r="J54" i="76" l="1"/>
  <c r="F54" i="76" s="1"/>
  <c r="H55" i="76"/>
  <c r="E55" i="76"/>
  <c r="I55" i="76"/>
  <c r="J55" i="76" s="1"/>
  <c r="F55" i="76" s="1"/>
  <c r="C55" i="76"/>
  <c r="G55" i="76" s="1"/>
  <c r="D55" i="76"/>
  <c r="B56" i="76" a="1"/>
  <c r="B56" i="76" s="1"/>
  <c r="C56" i="76" l="1"/>
  <c r="G56" i="76" s="1"/>
  <c r="H56" i="76"/>
  <c r="E56" i="76"/>
  <c r="D56" i="76"/>
  <c r="I56" i="76"/>
  <c r="J56" i="76" s="1"/>
  <c r="F56" i="76" s="1"/>
  <c r="B57" i="76" a="1"/>
  <c r="B57" i="76" s="1"/>
  <c r="C57" i="76" l="1"/>
  <c r="G57" i="76" s="1"/>
  <c r="H57" i="76"/>
  <c r="E57" i="76"/>
  <c r="D57" i="76"/>
  <c r="I57" i="76"/>
  <c r="B58" i="76" a="1"/>
  <c r="B58" i="76" s="1"/>
  <c r="E58" i="76" l="1"/>
  <c r="I58" i="76"/>
  <c r="H58" i="76"/>
  <c r="D58" i="76"/>
  <c r="C58" i="76"/>
  <c r="G58" i="76" s="1"/>
  <c r="B59" i="76" a="1"/>
  <c r="B59" i="76" s="1"/>
  <c r="J57" i="76"/>
  <c r="F57" i="76" s="1"/>
  <c r="C59" i="76" l="1"/>
  <c r="G59" i="76" s="1"/>
  <c r="E59" i="76"/>
  <c r="I59" i="76"/>
  <c r="H59" i="76"/>
  <c r="D59" i="76"/>
  <c r="B60" i="76" a="1"/>
  <c r="B60" i="76" s="1"/>
  <c r="J58" i="76"/>
  <c r="F58" i="76" s="1"/>
  <c r="J59" i="76" l="1"/>
  <c r="F59" i="76" s="1"/>
  <c r="H60" i="76"/>
  <c r="I60" i="76"/>
  <c r="J60" i="76" s="1"/>
  <c r="F60" i="76" s="1"/>
  <c r="C60" i="76"/>
  <c r="G60" i="76" s="1"/>
  <c r="D60" i="76"/>
  <c r="E60" i="76"/>
  <c r="B61" i="76" a="1"/>
  <c r="B61" i="76" s="1"/>
  <c r="D61" i="76" l="1"/>
  <c r="C61" i="76"/>
  <c r="G61" i="76" s="1"/>
  <c r="E61" i="76"/>
  <c r="H61" i="76"/>
  <c r="I61" i="76"/>
  <c r="B62" i="76" a="1"/>
  <c r="B62" i="76" s="1"/>
  <c r="J61" i="76" l="1"/>
  <c r="F61" i="76" s="1"/>
  <c r="I62" i="76"/>
  <c r="C62" i="76"/>
  <c r="G62" i="76" s="1"/>
  <c r="D62" i="76"/>
  <c r="E62" i="76"/>
  <c r="H62" i="76"/>
  <c r="B63" i="76" a="1"/>
  <c r="B63" i="76" s="1"/>
  <c r="E63" i="76" l="1"/>
  <c r="I63" i="76"/>
  <c r="H63" i="76"/>
  <c r="C63" i="76"/>
  <c r="G63" i="76" s="1"/>
  <c r="D63" i="76"/>
  <c r="B64" i="76" a="1"/>
  <c r="B64" i="76" s="1"/>
  <c r="J62" i="76"/>
  <c r="F62" i="76" s="1"/>
  <c r="C64" i="76" l="1"/>
  <c r="G64" i="76" s="1"/>
  <c r="E64" i="76"/>
  <c r="I64" i="76"/>
  <c r="H64" i="76"/>
  <c r="D64" i="76"/>
  <c r="B65" i="76" a="1"/>
  <c r="B65" i="76" s="1"/>
  <c r="J63" i="76"/>
  <c r="F63" i="76" s="1"/>
  <c r="J64" i="76" l="1"/>
  <c r="F64" i="76" s="1"/>
  <c r="D65" i="76"/>
  <c r="C65" i="76"/>
  <c r="E65" i="76"/>
  <c r="G65" i="76"/>
  <c r="I65" i="76"/>
  <c r="H65" i="76"/>
  <c r="B66" i="76" a="1"/>
  <c r="B66" i="76" s="1"/>
  <c r="J65" i="76" l="1"/>
  <c r="F65" i="76" s="1"/>
  <c r="E66" i="76"/>
  <c r="I66" i="76"/>
  <c r="C66" i="76"/>
  <c r="G66" i="76" s="1"/>
  <c r="D66" i="76"/>
  <c r="H66" i="76"/>
  <c r="B67" i="76" a="1"/>
  <c r="B67" i="76" s="1"/>
  <c r="J66" i="76" l="1"/>
  <c r="F66" i="76" s="1"/>
  <c r="I67" i="76"/>
  <c r="C67" i="76"/>
  <c r="G67" i="76" s="1"/>
  <c r="E67" i="76"/>
  <c r="H67" i="76"/>
  <c r="D67" i="76"/>
  <c r="B68" i="76" a="1"/>
  <c r="B68" i="76" s="1"/>
  <c r="J67" i="76" l="1"/>
  <c r="F67" i="76" s="1"/>
  <c r="C68" i="76"/>
  <c r="H68" i="76"/>
  <c r="D68" i="76"/>
  <c r="G68" i="76"/>
  <c r="E68" i="76"/>
  <c r="I68" i="76"/>
  <c r="B69" i="76" a="1"/>
  <c r="B69" i="76" s="1"/>
  <c r="J68" i="76" l="1"/>
  <c r="F68" i="76" s="1"/>
  <c r="I69" i="76"/>
  <c r="H69" i="76"/>
  <c r="E69" i="76"/>
  <c r="C69" i="76"/>
  <c r="G69" i="76" s="1"/>
  <c r="D69" i="76"/>
  <c r="B70" i="76" a="1"/>
  <c r="B70" i="76" s="1"/>
  <c r="J69" i="76" l="1"/>
  <c r="F69" i="76" s="1"/>
  <c r="I70" i="76"/>
  <c r="H70" i="76"/>
  <c r="D70" i="76"/>
  <c r="C70" i="76"/>
  <c r="G70" i="76" s="1"/>
  <c r="E70" i="76"/>
  <c r="B71" i="76" a="1"/>
  <c r="B71" i="76" s="1"/>
  <c r="J70" i="76" l="1"/>
  <c r="F70" i="76" s="1"/>
  <c r="D71" i="76"/>
  <c r="C71" i="76"/>
  <c r="E71" i="76"/>
  <c r="G71" i="76"/>
  <c r="I71" i="76"/>
  <c r="J71" i="76" s="1"/>
  <c r="F71" i="76" s="1"/>
  <c r="H71" i="76"/>
  <c r="B72" i="76" a="1"/>
  <c r="B72" i="76" s="1"/>
  <c r="H72" i="76" l="1"/>
  <c r="I72" i="76"/>
  <c r="C72" i="76"/>
  <c r="G72" i="76" s="1"/>
  <c r="D72" i="76"/>
  <c r="E72" i="76"/>
  <c r="B73" i="76" a="1"/>
  <c r="B73" i="76" s="1"/>
  <c r="H73" i="76" l="1"/>
  <c r="I73" i="76"/>
  <c r="D73" i="76"/>
  <c r="E73" i="76"/>
  <c r="C73" i="76"/>
  <c r="G73" i="76" s="1"/>
  <c r="B74" i="76" a="1"/>
  <c r="B74" i="76" s="1"/>
  <c r="J72" i="76"/>
  <c r="F72" i="76" s="1"/>
  <c r="E74" i="76" l="1"/>
  <c r="I74" i="76"/>
  <c r="H74" i="76"/>
  <c r="C74" i="76"/>
  <c r="G74" i="76" s="1"/>
  <c r="D74" i="76"/>
  <c r="B75" i="76" a="1"/>
  <c r="B75" i="76" s="1"/>
  <c r="J73" i="76"/>
  <c r="F73" i="76" s="1"/>
  <c r="J74" i="76" l="1"/>
  <c r="F74" i="76" s="1"/>
  <c r="H75" i="76"/>
  <c r="D75" i="76"/>
  <c r="E75" i="76"/>
  <c r="C75" i="76"/>
  <c r="G75" i="76" s="1"/>
  <c r="I75" i="76"/>
  <c r="B76" i="76" a="1"/>
  <c r="B76" i="76" s="1"/>
  <c r="J75" i="76" l="1"/>
  <c r="F75" i="76" s="1"/>
  <c r="D76" i="76"/>
  <c r="E76" i="76"/>
  <c r="I76" i="76"/>
  <c r="H76" i="76"/>
  <c r="C76" i="76"/>
  <c r="G76" i="76" s="1"/>
  <c r="B77" i="76" a="1"/>
  <c r="B77" i="76" s="1"/>
  <c r="D77" i="76" l="1"/>
  <c r="C77" i="76"/>
  <c r="E77" i="76"/>
  <c r="G77" i="76"/>
  <c r="H77" i="76"/>
  <c r="I77" i="76"/>
  <c r="J77" i="76" s="1"/>
  <c r="F77" i="76" s="1"/>
  <c r="B78" i="76" a="1"/>
  <c r="B78" i="76" s="1"/>
  <c r="J76" i="76"/>
  <c r="F76" i="76" s="1"/>
  <c r="C78" i="76" l="1"/>
  <c r="G78" i="76" s="1"/>
  <c r="H78" i="76"/>
  <c r="D78" i="76"/>
  <c r="I78" i="76"/>
  <c r="E78" i="76"/>
  <c r="B79" i="76" a="1"/>
  <c r="B79" i="76" s="1"/>
  <c r="J78" i="76" l="1"/>
  <c r="F78" i="76" s="1"/>
  <c r="C79" i="76"/>
  <c r="G79" i="76" s="1"/>
  <c r="E79" i="76"/>
  <c r="D79" i="76"/>
  <c r="H79" i="76"/>
  <c r="I79" i="76"/>
  <c r="B80" i="76" a="1"/>
  <c r="B80" i="76" s="1"/>
  <c r="J79" i="76" l="1"/>
  <c r="F79" i="76" s="1"/>
  <c r="I80" i="76"/>
  <c r="C80" i="76"/>
  <c r="G80" i="76" s="1"/>
  <c r="H80" i="76"/>
  <c r="E80" i="76"/>
  <c r="D80" i="76"/>
  <c r="J80" i="76" l="1"/>
  <c r="F80" i="7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<sst xmlns="http://schemas.openxmlformats.org/spreadsheetml/2006/main" count="598" uniqueCount="112">
  <si>
    <t>Start</t>
  </si>
  <si>
    <t>Buy-in</t>
  </si>
  <si>
    <t>Name</t>
  </si>
  <si>
    <t>PS</t>
  </si>
  <si>
    <t>Date</t>
  </si>
  <si>
    <t>Bounty</t>
  </si>
  <si>
    <t>Win</t>
  </si>
  <si>
    <t>Profit</t>
  </si>
  <si>
    <t>ES</t>
  </si>
  <si>
    <t>WN</t>
  </si>
  <si>
    <t>PP</t>
  </si>
  <si>
    <t>PAC</t>
  </si>
  <si>
    <t>PK</t>
  </si>
  <si>
    <t>GTD</t>
  </si>
  <si>
    <t>GG</t>
  </si>
  <si>
    <t>B</t>
  </si>
  <si>
    <t>G</t>
  </si>
  <si>
    <t>№</t>
  </si>
  <si>
    <t>KO</t>
  </si>
  <si>
    <t>ABI</t>
  </si>
  <si>
    <t>ROI</t>
  </si>
  <si>
    <t>ITM</t>
  </si>
  <si>
    <t>WIN</t>
  </si>
  <si>
    <t>M</t>
  </si>
  <si>
    <t>DN</t>
  </si>
  <si>
    <t>NN</t>
  </si>
  <si>
    <t>PROF</t>
  </si>
  <si>
    <t>Games</t>
  </si>
  <si>
    <t>X</t>
  </si>
  <si>
    <t>PokerStars.es</t>
  </si>
  <si>
    <t>PokerStars</t>
  </si>
  <si>
    <t>888Poker</t>
  </si>
  <si>
    <t>PokerKing</t>
  </si>
  <si>
    <t>Winamax</t>
  </si>
  <si>
    <t>PartyPoker</t>
  </si>
  <si>
    <t>GGPoker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</si>
  <si>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</si>
  <si>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</si>
  <si>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</si>
  <si>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</si>
  <si>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</si>
  <si>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</si>
  <si>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</si>
  <si>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</si>
  <si>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</si>
  <si>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</si>
  <si>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</si>
  <si>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</si>
  <si>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</si>
  <si>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</si>
  <si>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</si>
  <si>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</si>
  <si>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</si>
  <si>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</si>
  <si>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</si>
  <si>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#</t>
  </si>
  <si>
    <t>Room</t>
  </si>
  <si>
    <t>B$</t>
  </si>
  <si>
    <t>KO$</t>
  </si>
  <si>
    <t>WIN$</t>
  </si>
  <si>
    <t>AFS</t>
  </si>
  <si>
    <t>K</t>
  </si>
  <si>
    <t>T</t>
  </si>
  <si>
    <t>Turbo</t>
  </si>
  <si>
    <t>R</t>
  </si>
  <si>
    <t>F</t>
  </si>
  <si>
    <t>-</t>
  </si>
  <si>
    <t>A</t>
  </si>
  <si>
    <t>Y</t>
  </si>
  <si>
    <t>1</t>
  </si>
  <si>
    <t>2</t>
  </si>
  <si>
    <t>Regular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</si>
  <si>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</si>
  <si>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</si>
  <si>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</si>
  <si>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</si>
  <si>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</si>
  <si>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</si>
  <si>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</si>
  <si>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</si>
  <si>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</si>
  <si>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Bounty Hunters</t>
  </si>
  <si>
    <t>Monster Stack</t>
  </si>
  <si>
    <t>30% Progressive KO</t>
  </si>
  <si>
    <t>Guaranteed</t>
  </si>
  <si>
    <t>Progressive KO</t>
  </si>
  <si>
    <t>Bounty Hunter</t>
  </si>
  <si>
    <t>S</t>
  </si>
  <si>
    <t>Big</t>
  </si>
  <si>
    <t>Столбец1</t>
  </si>
  <si>
    <t>5</t>
  </si>
  <si>
    <t>6</t>
  </si>
  <si>
    <t>8</t>
  </si>
  <si>
    <t>9</t>
  </si>
  <si>
    <t>Deepstack</t>
  </si>
  <si>
    <t>Guaranteed PKO</t>
  </si>
  <si>
    <t>6-Max Think Fast</t>
  </si>
  <si>
    <t>P</t>
  </si>
  <si>
    <t>Z</t>
  </si>
  <si>
    <t>Zoom</t>
  </si>
  <si>
    <t>…</t>
  </si>
  <si>
    <t>PKO, KO</t>
  </si>
  <si>
    <t>H</t>
  </si>
  <si>
    <t>Hyper</t>
  </si>
  <si>
    <t>Phased</t>
  </si>
  <si>
    <t>P1</t>
  </si>
  <si>
    <t>P2</t>
  </si>
  <si>
    <t>Phased day 1</t>
  </si>
  <si>
    <t>Phased day 2</t>
  </si>
  <si>
    <t>Series</t>
  </si>
  <si>
    <t xml:space="preserve"> re-entry</t>
  </si>
  <si>
    <t>Grafik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</si>
</sst>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;@"/>
    <numFmt numFmtId="165" formatCode="h:mm;@"/>
    <numFmt numFmtId="166" formatCode="0.0"/>
    <numFmt numFmtId="167" formatCode="h:mm:ss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465926084170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2" tint="-9.9948118533890809E-2"/>
      </top>
      <bottom/>
      <diagonal/>
    </border>
    <border>
      <left style="thin">
        <color theme="1" tint="0.14996795556505021"/>
      </left>
      <right/>
      <top style="thin">
        <color theme="2" tint="-9.9948118533890809E-2"/>
      </top>
      <bottom/>
      <diagonal/>
    </border>
    <border>
      <left/>
      <right/>
      <top style="dashed">
        <color theme="0" tint="-4.9989318521683403E-2"/>
      </top>
      <bottom/>
      <diagonal/>
    </border>
    <border>
      <left/>
      <right style="thin">
        <color theme="1" tint="0.14996795556505021"/>
      </right>
      <top style="thin">
        <color theme="2" tint="-9.9948118533890809E-2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20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6" fontId="0" fillId="0" borderId="7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left" vertical="center"/>
    </xf>
    <xf numFmtId="0" fontId="9" fillId="2" borderId="15" xfId="0" applyNumberFormat="1" applyFont="1" applyFill="1" applyBorder="1" applyAlignment="1">
      <alignment horizontal="left" vertical="center"/>
    </xf>
    <xf numFmtId="0" fontId="9" fillId="2" borderId="16" xfId="0" applyNumberFormat="1" applyFont="1" applyFill="1" applyBorder="1" applyAlignment="1">
      <alignment horizontal="left" vertical="center"/>
    </xf>
    <xf numFmtId="0" fontId="9" fillId="2" borderId="17" xfId="0" applyNumberFormat="1" applyFont="1" applyFill="1" applyBorder="1" applyAlignment="1">
      <alignment horizontal="left" vertical="center"/>
    </xf>
    <xf numFmtId="0" fontId="9" fillId="2" borderId="22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7" fontId="8" fillId="2" borderId="0" xfId="0" applyNumberFormat="1" applyFont="1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6" fontId="6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6" fontId="5" fillId="3" borderId="5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2" xfId="0" applyNumberFormat="1" applyFill="1" applyBorder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left" vertical="center"/>
    </xf>
    <xf numFmtId="164" fontId="0" fillId="0" borderId="6" xfId="0" applyNumberFormat="1" applyFill="1" applyBorder="1" applyAlignment="1">
      <alignment horizontal="left" vertical="center"/>
    </xf>
    <xf numFmtId="0" fontId="6" fillId="6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2" fontId="6" fillId="6" borderId="25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0" fillId="2" borderId="0" xfId="0" applyNumberFormat="1" applyFill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164" fontId="2" fillId="3" borderId="26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104">
    <dxf>
      <font>
        <color theme="0" tint="-0.34998626667073579"/>
      </font>
      <fill>
        <patternFill>
          <bgColor theme="2" tint="-0.749961851863155"/>
        </patternFill>
      </fill>
    </dxf>
    <dxf>
      <font>
        <b/>
        <i/>
        <color theme="0" tint="-0.14996795556505021"/>
      </font>
      <fill>
        <patternFill>
          <bgColor rgb="FF2B441C"/>
        </patternFill>
      </fill>
    </dxf>
    <dxf>
      <font>
        <b/>
        <i/>
        <color theme="0"/>
      </font>
      <fill>
        <patternFill>
          <bgColor rgb="FF960000"/>
        </patternFill>
      </fill>
    </dxf>
    <dxf>
      <font>
        <b/>
        <i/>
        <color theme="0" tint="-4.9989318521683403E-2"/>
      </font>
      <fill>
        <patternFill>
          <bgColor rgb="FF960000"/>
        </patternFill>
      </fill>
    </dxf>
    <dxf>
      <font>
        <color theme="1" tint="0.24994659260841701"/>
      </font>
      <fill>
        <patternFill>
          <bgColor theme="5" tint="-0.24994659260841701"/>
        </patternFill>
      </fill>
    </dxf>
    <dxf>
      <font>
        <color theme="1" tint="0.34998626667073579"/>
      </font>
    </dxf>
    <dxf>
      <font>
        <color rgb="FF47702E"/>
      </font>
    </dxf>
    <dxf>
      <font>
        <color rgb="FFFF4B4B"/>
      </font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3" formatCode="#,##0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h:mm;@"/>
      <fill>
        <patternFill patternType="solid">
          <fgColor indexed="64"/>
          <bgColor theme="1" tint="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0" formatCode="General"/>
      <fill>
        <patternFill patternType="solid">
          <fgColor indexed="64"/>
          <bgColor theme="1" tint="0.1499984740745262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family val="2"/>
        <scheme val="minor"/>
      </font>
      <numFmt numFmtId="2" formatCode="0.00"/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166" formatCode="0.0"/>
      <fill>
        <patternFill patternType="none">
          <fgColor rgb="FF000000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family val="2"/>
        <scheme val="minor"/>
      </font>
      <numFmt numFmtId="166" formatCode="0.0"/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 tint="-0.14999847407452621"/>
        <name val="Calibri"/>
        <family val="2"/>
        <scheme val="minor"/>
      </font>
      <numFmt numFmtId="166" formatCode="0.0"/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164" formatCode="dd/mm/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14999847407452621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 tint="-4.9989318521683403E-2"/>
      </font>
      <fill>
        <patternFill>
          <bgColor theme="1" tint="0.14996795556505021"/>
        </patternFill>
      </fill>
    </dxf>
    <dxf>
      <font>
        <color theme="0" tint="-4.9989318521683403E-2"/>
      </font>
      <fill>
        <patternFill>
          <bgColor theme="1" tint="0.24994659260841701"/>
        </patternFill>
      </fill>
    </dxf>
    <dxf>
      <font>
        <color theme="0" tint="-0.14996795556505021"/>
      </font>
      <border>
        <bottom style="thin">
          <color theme="1"/>
        </bottom>
        <vertical/>
        <horizontal/>
      </border>
    </dxf>
    <dxf>
      <font>
        <color theme="1"/>
      </font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2" defaultTableStyle="TableStyleMedium2" defaultPivotStyle="PivotStyleLight16">
    <tableStyle name="SlicerStyleDark6 2" pivot="0" table="0" count="10" xr9:uid="{00000000-0011-0000-FFFF-FFFF00000000}">
      <tableStyleElement type="wholeTable" dxfId="103"/>
      <tableStyleElement type="headerRow" dxfId="102"/>
    </tableStyle>
    <tableStyle name="Стиль таблицы 1" pivot="0" count="2" xr9:uid="{42E71B8A-593D-480A-A0C2-D9FF1C73F85C}">
      <tableStyleElement type="firstRowStripe" dxfId="101"/>
      <tableStyleElement type="secondRowStripe" dxfId="100"/>
    </tableStyle>
  </tableStyles>
  <colors>
    <mruColors>
      <color rgb="FF0192FF"/>
      <color rgb="FF0081E2"/>
      <color rgb="FFFF4B4B"/>
      <color rgb="FF0D0D0D"/>
      <color rgb="FF78B450"/>
      <color rgb="FF960000"/>
      <color rgb="FF47702E"/>
      <color rgb="FF406529"/>
      <color rgb="FF2B441C"/>
      <color rgb="FFFC4E5A"/>
    </mruColors>
  </colors>
  <extLst>
    <ext xmlns:x14="http://schemas.microsoft.com/office/spreadsheetml/2009/9/main" uri="{46F421CA-312F-682f-3DD2-61675219B42D}">
      <x14:dxfs count="8"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2" tint="-0.8999603259376811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4.9989318521683403E-2"/>
          </font>
          <fill>
            <patternFill patternType="solid">
              <fgColor auto="1"/>
              <bgColor theme="1" tint="4.9989318521683403E-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</font>
          <fill>
            <patternFill patternType="solid">
              <fgColor theme="1" tint="0.499984740745262"/>
              <bgColor theme="1" tint="0.499984740745262"/>
            </patternFill>
          </fill>
          <border>
            <left style="thin">
              <color theme="9" tint="0.59999389629810485"/>
            </left>
            <right style="thin">
              <color theme="9" tint="0.59999389629810485"/>
            </right>
            <top style="thin">
              <color theme="9" tint="0.59999389629810485"/>
            </top>
            <bottom style="thin">
              <color theme="9" tint="0.59999389629810485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1" tint="0.14996795556505021"/>
              <bgColor theme="1" tint="0.14996795556505021"/>
            </patternFill>
          </fill>
          <border>
            <left style="thin">
              <color theme="1" tint="0.24994659260841701"/>
            </left>
            <right style="thin">
              <color theme="1" tint="0.24994659260841701"/>
            </right>
            <top style="thin">
              <color theme="1" tint="0.24994659260841701"/>
            </top>
            <bottom style="thin">
              <color theme="1" tint="0.24994659260841701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499984740745262"/>
              <bgColor theme="0" tint="-0.499984740745262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6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Baza!$AA$3:$AA$33</c:f>
              <c:numCache>
                <c:formatCode>0.00</c:formatCode>
                <c:ptCount val="31"/>
                <c:pt idx="0">
                  <c:v>-1.1000000000000001</c:v>
                </c:pt>
                <c:pt idx="1">
                  <c:v>-2.2200000000000002</c:v>
                </c:pt>
                <c:pt idx="2">
                  <c:v>-4.42</c:v>
                </c:pt>
                <c:pt idx="3">
                  <c:v>-6.52</c:v>
                </c:pt>
                <c:pt idx="4">
                  <c:v>-7.6199999999999992</c:v>
                </c:pt>
                <c:pt idx="5">
                  <c:v>-2.4599999999999991</c:v>
                </c:pt>
                <c:pt idx="6">
                  <c:v>-4.6999999999999993</c:v>
                </c:pt>
                <c:pt idx="7">
                  <c:v>3.2700000000000005</c:v>
                </c:pt>
                <c:pt idx="8">
                  <c:v>2.2700000000000005</c:v>
                </c:pt>
                <c:pt idx="9">
                  <c:v>7.0000000000000284E-2</c:v>
                </c:pt>
                <c:pt idx="10">
                  <c:v>-1.9299999999999997</c:v>
                </c:pt>
                <c:pt idx="11">
                  <c:v>-0.4099999999999997</c:v>
                </c:pt>
                <c:pt idx="12">
                  <c:v>-2.61</c:v>
                </c:pt>
                <c:pt idx="13">
                  <c:v>-3.71</c:v>
                </c:pt>
                <c:pt idx="14">
                  <c:v>-4.76</c:v>
                </c:pt>
                <c:pt idx="15">
                  <c:v>-5.8599999999999994</c:v>
                </c:pt>
                <c:pt idx="16">
                  <c:v>-0.49000000000000021</c:v>
                </c:pt>
                <c:pt idx="17">
                  <c:v>-1.6100000000000003</c:v>
                </c:pt>
                <c:pt idx="18">
                  <c:v>-2.6100000000000003</c:v>
                </c:pt>
                <c:pt idx="19">
                  <c:v>-3.4600000000000004</c:v>
                </c:pt>
                <c:pt idx="20">
                  <c:v>-0.5900000000000003</c:v>
                </c:pt>
                <c:pt idx="21">
                  <c:v>-2.7900000000000005</c:v>
                </c:pt>
                <c:pt idx="22">
                  <c:v>-3.8900000000000006</c:v>
                </c:pt>
                <c:pt idx="23">
                  <c:v>65.460400000000007</c:v>
                </c:pt>
                <c:pt idx="24">
                  <c:v>63.260400000000004</c:v>
                </c:pt>
                <c:pt idx="25">
                  <c:v>61.660400000000003</c:v>
                </c:pt>
                <c:pt idx="26">
                  <c:v>58.360400000000006</c:v>
                </c:pt>
                <c:pt idx="27">
                  <c:v>55.060400000000008</c:v>
                </c:pt>
                <c:pt idx="28">
                  <c:v>53.960400000000007</c:v>
                </c:pt>
                <c:pt idx="29">
                  <c:v>57.380400000000009</c:v>
                </c:pt>
                <c:pt idx="30">
                  <c:v>55.140400000000007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843-926D-9B7D6FA03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0291119"/>
        <c:axId val="420300687"/>
      </c:lineChart>
      <c:catAx>
        <c:axId val="420291119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0300687"/>
        <c:crosses val="autoZero"/>
        <c:auto val="1"/>
        <c:lblAlgn val="ctr"/>
        <c:lblOffset val="100"/>
        <c:noMultiLvlLbl val="0"/>
      </c:catAx>
      <c:valAx>
        <c:axId val="42030068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0291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CheckBox" fmlaLink="$Q$25" lockText="1"/>
</file>

<file path=xl/ctrlProps/ctrlProp10.xml><?xml version="1.0" encoding="utf-8"?>
<formControlPr xmlns="http://schemas.microsoft.com/office/spreadsheetml/2009/9/main" objectType="CheckBox" fmlaLink="$Q$34" lockText="1"/>
</file>

<file path=xl/ctrlProps/ctrlProp100.xml><?xml version="1.0" encoding="utf-8"?>
<formControlPr xmlns="http://schemas.microsoft.com/office/spreadsheetml/2009/9/main" objectType="CheckBox" fmlaLink="$Q$87" lockText="1"/>
</file>

<file path=xl/ctrlProps/ctrlProp101.xml><?xml version="1.0" encoding="utf-8"?>
<formControlPr xmlns="http://schemas.microsoft.com/office/spreadsheetml/2009/9/main" objectType="CheckBox" fmlaLink="$Q$125" lockText="1"/>
</file>

<file path=xl/ctrlProps/ctrlProp102.xml><?xml version="1.0" encoding="utf-8"?>
<formControlPr xmlns="http://schemas.microsoft.com/office/spreadsheetml/2009/9/main" objectType="CheckBox" fmlaLink="$Q$126" lockText="1"/>
</file>

<file path=xl/ctrlProps/ctrlProp103.xml><?xml version="1.0" encoding="utf-8"?>
<formControlPr xmlns="http://schemas.microsoft.com/office/spreadsheetml/2009/9/main" objectType="CheckBox" fmlaLink="$Q$127" lockText="1"/>
</file>

<file path=xl/ctrlProps/ctrlProp104.xml><?xml version="1.0" encoding="utf-8"?>
<formControlPr xmlns="http://schemas.microsoft.com/office/spreadsheetml/2009/9/main" objectType="CheckBox" fmlaLink="$Q$128" lockText="1"/>
</file>

<file path=xl/ctrlProps/ctrlProp105.xml><?xml version="1.0" encoding="utf-8"?>
<formControlPr xmlns="http://schemas.microsoft.com/office/spreadsheetml/2009/9/main" objectType="CheckBox" fmlaLink="$Q$129" lockText="1"/>
</file>

<file path=xl/ctrlProps/ctrlProp106.xml><?xml version="1.0" encoding="utf-8"?>
<formControlPr xmlns="http://schemas.microsoft.com/office/spreadsheetml/2009/9/main" objectType="CheckBox" fmlaLink="$Q$130" lockText="1"/>
</file>

<file path=xl/ctrlProps/ctrlProp107.xml><?xml version="1.0" encoding="utf-8"?>
<formControlPr xmlns="http://schemas.microsoft.com/office/spreadsheetml/2009/9/main" objectType="CheckBox" fmlaLink="$Q$131" lockText="1"/>
</file>

<file path=xl/ctrlProps/ctrlProp108.xml><?xml version="1.0" encoding="utf-8"?>
<formControlPr xmlns="http://schemas.microsoft.com/office/spreadsheetml/2009/9/main" objectType="CheckBox" fmlaLink="$Q$132" lockText="1"/>
</file>

<file path=xl/ctrlProps/ctrlProp109.xml><?xml version="1.0" encoding="utf-8"?>
<formControlPr xmlns="http://schemas.microsoft.com/office/spreadsheetml/2009/9/main" objectType="CheckBox" fmlaLink="$Q$133" lockText="1"/>
</file>

<file path=xl/ctrlProps/ctrlProp11.xml><?xml version="1.0" encoding="utf-8"?>
<formControlPr xmlns="http://schemas.microsoft.com/office/spreadsheetml/2009/9/main" objectType="CheckBox" fmlaLink="$Q$35" lockText="1"/>
</file>

<file path=xl/ctrlProps/ctrlProp110.xml><?xml version="1.0" encoding="utf-8"?>
<formControlPr xmlns="http://schemas.microsoft.com/office/spreadsheetml/2009/9/main" objectType="CheckBox" fmlaLink="$Q$134" lockText="1"/>
</file>

<file path=xl/ctrlProps/ctrlProp111.xml><?xml version="1.0" encoding="utf-8"?>
<formControlPr xmlns="http://schemas.microsoft.com/office/spreadsheetml/2009/9/main" objectType="CheckBox" fmlaLink="$Q$135" lockText="1"/>
</file>

<file path=xl/ctrlProps/ctrlProp112.xml><?xml version="1.0" encoding="utf-8"?>
<formControlPr xmlns="http://schemas.microsoft.com/office/spreadsheetml/2009/9/main" objectType="CheckBox" fmlaLink="$Q$138" lockText="1"/>
</file>

<file path=xl/ctrlProps/ctrlProp113.xml><?xml version="1.0" encoding="utf-8"?>
<formControlPr xmlns="http://schemas.microsoft.com/office/spreadsheetml/2009/9/main" objectType="CheckBox" fmlaLink="$Q$139" lockText="1"/>
</file>

<file path=xl/ctrlProps/ctrlProp114.xml><?xml version="1.0" encoding="utf-8"?>
<formControlPr xmlns="http://schemas.microsoft.com/office/spreadsheetml/2009/9/main" objectType="CheckBox" fmlaLink="$Q$140" lockText="1"/>
</file>

<file path=xl/ctrlProps/ctrlProp115.xml><?xml version="1.0" encoding="utf-8"?>
<formControlPr xmlns="http://schemas.microsoft.com/office/spreadsheetml/2009/9/main" objectType="CheckBox" fmlaLink="$Q$141" lockText="1"/>
</file>

<file path=xl/ctrlProps/ctrlProp116.xml><?xml version="1.0" encoding="utf-8"?>
<formControlPr xmlns="http://schemas.microsoft.com/office/spreadsheetml/2009/9/main" objectType="CheckBox" fmlaLink="$Q$142" lockText="1"/>
</file>

<file path=xl/ctrlProps/ctrlProp117.xml><?xml version="1.0" encoding="utf-8"?>
<formControlPr xmlns="http://schemas.microsoft.com/office/spreadsheetml/2009/9/main" objectType="CheckBox" fmlaLink="$Q$143" lockText="1"/>
</file>

<file path=xl/ctrlProps/ctrlProp118.xml><?xml version="1.0" encoding="utf-8"?>
<formControlPr xmlns="http://schemas.microsoft.com/office/spreadsheetml/2009/9/main" objectType="CheckBox" fmlaLink="$Q$144" lockText="1"/>
</file>

<file path=xl/ctrlProps/ctrlProp119.xml><?xml version="1.0" encoding="utf-8"?>
<formControlPr xmlns="http://schemas.microsoft.com/office/spreadsheetml/2009/9/main" objectType="CheckBox" fmlaLink="$Q$145" lockText="1"/>
</file>

<file path=xl/ctrlProps/ctrlProp12.xml><?xml version="1.0" encoding="utf-8"?>
<formControlPr xmlns="http://schemas.microsoft.com/office/spreadsheetml/2009/9/main" objectType="CheckBox" fmlaLink="$Q$38" lockText="1"/>
</file>

<file path=xl/ctrlProps/ctrlProp120.xml><?xml version="1.0" encoding="utf-8"?>
<formControlPr xmlns="http://schemas.microsoft.com/office/spreadsheetml/2009/9/main" objectType="CheckBox" fmlaLink="$Q$146" lockText="1"/>
</file>

<file path=xl/ctrlProps/ctrlProp121.xml><?xml version="1.0" encoding="utf-8"?>
<formControlPr xmlns="http://schemas.microsoft.com/office/spreadsheetml/2009/9/main" objectType="CheckBox" fmlaLink="$Q$147" lockText="1"/>
</file>

<file path=xl/ctrlProps/ctrlProp122.xml><?xml version="1.0" encoding="utf-8"?>
<formControlPr xmlns="http://schemas.microsoft.com/office/spreadsheetml/2009/9/main" objectType="CheckBox" fmlaLink="$Q$148" lockText="1"/>
</file>

<file path=xl/ctrlProps/ctrlProp123.xml><?xml version="1.0" encoding="utf-8"?>
<formControlPr xmlns="http://schemas.microsoft.com/office/spreadsheetml/2009/9/main" objectType="CheckBox" fmlaLink="$Q$149" lockText="1"/>
</file>

<file path=xl/ctrlProps/ctrlProp124.xml><?xml version="1.0" encoding="utf-8"?>
<formControlPr xmlns="http://schemas.microsoft.com/office/spreadsheetml/2009/9/main" objectType="CheckBox" fmlaLink="$Q$150" lockText="1"/>
</file>

<file path=xl/ctrlProps/ctrlProp125.xml><?xml version="1.0" encoding="utf-8"?>
<formControlPr xmlns="http://schemas.microsoft.com/office/spreadsheetml/2009/9/main" objectType="CheckBox" fmlaLink="$Q$151" lockText="1"/>
</file>

<file path=xl/ctrlProps/ctrlProp126.xml><?xml version="1.0" encoding="utf-8"?>
<formControlPr xmlns="http://schemas.microsoft.com/office/spreadsheetml/2009/9/main" objectType="CheckBox" fmlaLink="$Q$152" lockText="1"/>
</file>

<file path=xl/ctrlProps/ctrlProp127.xml><?xml version="1.0" encoding="utf-8"?>
<formControlPr xmlns="http://schemas.microsoft.com/office/spreadsheetml/2009/9/main" objectType="CheckBox" fmlaLink="$Q$153" lockText="1"/>
</file>

<file path=xl/ctrlProps/ctrlProp128.xml><?xml version="1.0" encoding="utf-8"?>
<formControlPr xmlns="http://schemas.microsoft.com/office/spreadsheetml/2009/9/main" objectType="CheckBox" fmlaLink="$Q$154" lockText="1"/>
</file>

<file path=xl/ctrlProps/ctrlProp129.xml><?xml version="1.0" encoding="utf-8"?>
<formControlPr xmlns="http://schemas.microsoft.com/office/spreadsheetml/2009/9/main" objectType="CheckBox" fmlaLink="$Q$155" lockText="1"/>
</file>

<file path=xl/ctrlProps/ctrlProp13.xml><?xml version="1.0" encoding="utf-8"?>
<formControlPr xmlns="http://schemas.microsoft.com/office/spreadsheetml/2009/9/main" objectType="CheckBox" fmlaLink="$Q$39" lockText="1"/>
</file>

<file path=xl/ctrlProps/ctrlProp130.xml><?xml version="1.0" encoding="utf-8"?>
<formControlPr xmlns="http://schemas.microsoft.com/office/spreadsheetml/2009/9/main" objectType="CheckBox" fmlaLink="$Q$156" lockText="1"/>
</file>

<file path=xl/ctrlProps/ctrlProp131.xml><?xml version="1.0" encoding="utf-8"?>
<formControlPr xmlns="http://schemas.microsoft.com/office/spreadsheetml/2009/9/main" objectType="CheckBox" fmlaLink="$Q$157" lockText="1"/>
</file>

<file path=xl/ctrlProps/ctrlProp132.xml><?xml version="1.0" encoding="utf-8"?>
<formControlPr xmlns="http://schemas.microsoft.com/office/spreadsheetml/2009/9/main" objectType="CheckBox" fmlaLink="$Q$158" lockText="1"/>
</file>

<file path=xl/ctrlProps/ctrlProp133.xml><?xml version="1.0" encoding="utf-8"?>
<formControlPr xmlns="http://schemas.microsoft.com/office/spreadsheetml/2009/9/main" objectType="CheckBox" fmlaLink="$Q$159" lockText="1"/>
</file>

<file path=xl/ctrlProps/ctrlProp134.xml><?xml version="1.0" encoding="utf-8"?>
<formControlPr xmlns="http://schemas.microsoft.com/office/spreadsheetml/2009/9/main" objectType="CheckBox" fmlaLink="$Q$160" lockText="1"/>
</file>

<file path=xl/ctrlProps/ctrlProp135.xml><?xml version="1.0" encoding="utf-8"?>
<formControlPr xmlns="http://schemas.microsoft.com/office/spreadsheetml/2009/9/main" objectType="CheckBox" fmlaLink="$Q$161" lockText="1"/>
</file>

<file path=xl/ctrlProps/ctrlProp136.xml><?xml version="1.0" encoding="utf-8"?>
<formControlPr xmlns="http://schemas.microsoft.com/office/spreadsheetml/2009/9/main" objectType="CheckBox" fmlaLink="$Q$162" lockText="1"/>
</file>

<file path=xl/ctrlProps/ctrlProp137.xml><?xml version="1.0" encoding="utf-8"?>
<formControlPr xmlns="http://schemas.microsoft.com/office/spreadsheetml/2009/9/main" objectType="CheckBox" fmlaLink="$Q$163" lockText="1"/>
</file>

<file path=xl/ctrlProps/ctrlProp138.xml><?xml version="1.0" encoding="utf-8"?>
<formControlPr xmlns="http://schemas.microsoft.com/office/spreadsheetml/2009/9/main" objectType="CheckBox" fmlaLink="$Q$164" lockText="1"/>
</file>

<file path=xl/ctrlProps/ctrlProp139.xml><?xml version="1.0" encoding="utf-8"?>
<formControlPr xmlns="http://schemas.microsoft.com/office/spreadsheetml/2009/9/main" objectType="CheckBox" fmlaLink="$Q$165" lockText="1"/>
</file>

<file path=xl/ctrlProps/ctrlProp14.xml><?xml version="1.0" encoding="utf-8"?>
<formControlPr xmlns="http://schemas.microsoft.com/office/spreadsheetml/2009/9/main" objectType="CheckBox" fmlaLink="$Q$40" lockText="1"/>
</file>

<file path=xl/ctrlProps/ctrlProp140.xml><?xml version="1.0" encoding="utf-8"?>
<formControlPr xmlns="http://schemas.microsoft.com/office/spreadsheetml/2009/9/main" objectType="CheckBox" fmlaLink="$Q$166" lockText="1"/>
</file>

<file path=xl/ctrlProps/ctrlProp141.xml><?xml version="1.0" encoding="utf-8"?>
<formControlPr xmlns="http://schemas.microsoft.com/office/spreadsheetml/2009/9/main" objectType="CheckBox" fmlaLink="$Q$167" lockText="1"/>
</file>

<file path=xl/ctrlProps/ctrlProp142.xml><?xml version="1.0" encoding="utf-8"?>
<formControlPr xmlns="http://schemas.microsoft.com/office/spreadsheetml/2009/9/main" objectType="CheckBox" fmlaLink="$Q$168" lockText="1"/>
</file>

<file path=xl/ctrlProps/ctrlProp143.xml><?xml version="1.0" encoding="utf-8"?>
<formControlPr xmlns="http://schemas.microsoft.com/office/spreadsheetml/2009/9/main" objectType="CheckBox" fmlaLink="$Q$169" lockText="1"/>
</file>

<file path=xl/ctrlProps/ctrlProp144.xml><?xml version="1.0" encoding="utf-8"?>
<formControlPr xmlns="http://schemas.microsoft.com/office/spreadsheetml/2009/9/main" objectType="CheckBox" fmlaLink="$Q$170" lockText="1"/>
</file>

<file path=xl/ctrlProps/ctrlProp145.xml><?xml version="1.0" encoding="utf-8"?>
<formControlPr xmlns="http://schemas.microsoft.com/office/spreadsheetml/2009/9/main" objectType="CheckBox" fmlaLink="$Q$171" lockText="1"/>
</file>

<file path=xl/ctrlProps/ctrlProp146.xml><?xml version="1.0" encoding="utf-8"?>
<formControlPr xmlns="http://schemas.microsoft.com/office/spreadsheetml/2009/9/main" objectType="CheckBox" fmlaLink="$Q$172" lockText="1"/>
</file>

<file path=xl/ctrlProps/ctrlProp147.xml><?xml version="1.0" encoding="utf-8"?>
<formControlPr xmlns="http://schemas.microsoft.com/office/spreadsheetml/2009/9/main" objectType="CheckBox" fmlaLink="$Q$173" lockText="1"/>
</file>

<file path=xl/ctrlProps/ctrlProp148.xml><?xml version="1.0" encoding="utf-8"?>
<formControlPr xmlns="http://schemas.microsoft.com/office/spreadsheetml/2009/9/main" objectType="CheckBox" fmlaLink="$Q$174" lockText="1"/>
</file>

<file path=xl/ctrlProps/ctrlProp149.xml><?xml version="1.0" encoding="utf-8"?>
<formControlPr xmlns="http://schemas.microsoft.com/office/spreadsheetml/2009/9/main" objectType="CheckBox" fmlaLink="$Q$136" lockText="1"/>
</file>

<file path=xl/ctrlProps/ctrlProp15.xml><?xml version="1.0" encoding="utf-8"?>
<formControlPr xmlns="http://schemas.microsoft.com/office/spreadsheetml/2009/9/main" objectType="CheckBox" fmlaLink="$Q$41" lockText="1"/>
</file>

<file path=xl/ctrlProps/ctrlProp150.xml><?xml version="1.0" encoding="utf-8"?>
<formControlPr xmlns="http://schemas.microsoft.com/office/spreadsheetml/2009/9/main" objectType="CheckBox" fmlaLink="$Q$137" lockText="1"/>
</file>

<file path=xl/ctrlProps/ctrlProp151.xml><?xml version="1.0" encoding="utf-8"?>
<formControlPr xmlns="http://schemas.microsoft.com/office/spreadsheetml/2009/9/main" objectType="CheckBox" fmlaLink="$Q$175" lockText="1"/>
</file>

<file path=xl/ctrlProps/ctrlProp152.xml><?xml version="1.0" encoding="utf-8"?>
<formControlPr xmlns="http://schemas.microsoft.com/office/spreadsheetml/2009/9/main" objectType="CheckBox" fmlaLink="$Q$176" lockText="1"/>
</file>

<file path=xl/ctrlProps/ctrlProp153.xml><?xml version="1.0" encoding="utf-8"?>
<formControlPr xmlns="http://schemas.microsoft.com/office/spreadsheetml/2009/9/main" objectType="CheckBox" fmlaLink="$Q$177" lockText="1"/>
</file>

<file path=xl/ctrlProps/ctrlProp154.xml><?xml version="1.0" encoding="utf-8"?>
<formControlPr xmlns="http://schemas.microsoft.com/office/spreadsheetml/2009/9/main" objectType="CheckBox" fmlaLink="$Q$178" lockText="1"/>
</file>

<file path=xl/ctrlProps/ctrlProp155.xml><?xml version="1.0" encoding="utf-8"?>
<formControlPr xmlns="http://schemas.microsoft.com/office/spreadsheetml/2009/9/main" objectType="CheckBox" fmlaLink="$Q$179" lockText="1"/>
</file>

<file path=xl/ctrlProps/ctrlProp156.xml><?xml version="1.0" encoding="utf-8"?>
<formControlPr xmlns="http://schemas.microsoft.com/office/spreadsheetml/2009/9/main" objectType="CheckBox" fmlaLink="$Q$180" lockText="1"/>
</file>

<file path=xl/ctrlProps/ctrlProp157.xml><?xml version="1.0" encoding="utf-8"?>
<formControlPr xmlns="http://schemas.microsoft.com/office/spreadsheetml/2009/9/main" objectType="CheckBox" fmlaLink="$Q$181" lockText="1"/>
</file>

<file path=xl/ctrlProps/ctrlProp158.xml><?xml version="1.0" encoding="utf-8"?>
<formControlPr xmlns="http://schemas.microsoft.com/office/spreadsheetml/2009/9/main" objectType="CheckBox" fmlaLink="$Q$182" lockText="1"/>
</file>

<file path=xl/ctrlProps/ctrlProp159.xml><?xml version="1.0" encoding="utf-8"?>
<formControlPr xmlns="http://schemas.microsoft.com/office/spreadsheetml/2009/9/main" objectType="CheckBox" fmlaLink="$Q$183" lockText="1"/>
</file>

<file path=xl/ctrlProps/ctrlProp16.xml><?xml version="1.0" encoding="utf-8"?>
<formControlPr xmlns="http://schemas.microsoft.com/office/spreadsheetml/2009/9/main" objectType="CheckBox" fmlaLink="$Q$42" lockText="1"/>
</file>

<file path=xl/ctrlProps/ctrlProp160.xml><?xml version="1.0" encoding="utf-8"?>
<formControlPr xmlns="http://schemas.microsoft.com/office/spreadsheetml/2009/9/main" objectType="CheckBox" fmlaLink="$Q$184" lockText="1"/>
</file>

<file path=xl/ctrlProps/ctrlProp161.xml><?xml version="1.0" encoding="utf-8"?>
<formControlPr xmlns="http://schemas.microsoft.com/office/spreadsheetml/2009/9/main" objectType="CheckBox" fmlaLink="$Q$185" lockText="1"/>
</file>

<file path=xl/ctrlProps/ctrlProp162.xml><?xml version="1.0" encoding="utf-8"?>
<formControlPr xmlns="http://schemas.microsoft.com/office/spreadsheetml/2009/9/main" objectType="CheckBox" fmlaLink="$Q$188" lockText="1"/>
</file>

<file path=xl/ctrlProps/ctrlProp163.xml><?xml version="1.0" encoding="utf-8"?>
<formControlPr xmlns="http://schemas.microsoft.com/office/spreadsheetml/2009/9/main" objectType="CheckBox" fmlaLink="$Q$189" lockText="1"/>
</file>

<file path=xl/ctrlProps/ctrlProp164.xml><?xml version="1.0" encoding="utf-8"?>
<formControlPr xmlns="http://schemas.microsoft.com/office/spreadsheetml/2009/9/main" objectType="CheckBox" fmlaLink="$Q$190" lockText="1"/>
</file>

<file path=xl/ctrlProps/ctrlProp165.xml><?xml version="1.0" encoding="utf-8"?>
<formControlPr xmlns="http://schemas.microsoft.com/office/spreadsheetml/2009/9/main" objectType="CheckBox" fmlaLink="$Q$191" lockText="1"/>
</file>

<file path=xl/ctrlProps/ctrlProp166.xml><?xml version="1.0" encoding="utf-8"?>
<formControlPr xmlns="http://schemas.microsoft.com/office/spreadsheetml/2009/9/main" objectType="CheckBox" fmlaLink="$Q$192" lockText="1"/>
</file>

<file path=xl/ctrlProps/ctrlProp167.xml><?xml version="1.0" encoding="utf-8"?>
<formControlPr xmlns="http://schemas.microsoft.com/office/spreadsheetml/2009/9/main" objectType="CheckBox" fmlaLink="$Q$193" lockText="1"/>
</file>

<file path=xl/ctrlProps/ctrlProp168.xml><?xml version="1.0" encoding="utf-8"?>
<formControlPr xmlns="http://schemas.microsoft.com/office/spreadsheetml/2009/9/main" objectType="CheckBox" fmlaLink="$Q$194" lockText="1"/>
</file>

<file path=xl/ctrlProps/ctrlProp169.xml><?xml version="1.0" encoding="utf-8"?>
<formControlPr xmlns="http://schemas.microsoft.com/office/spreadsheetml/2009/9/main" objectType="CheckBox" fmlaLink="$Q$195" lockText="1"/>
</file>

<file path=xl/ctrlProps/ctrlProp17.xml><?xml version="1.0" encoding="utf-8"?>
<formControlPr xmlns="http://schemas.microsoft.com/office/spreadsheetml/2009/9/main" objectType="CheckBox" fmlaLink="$Q$43" lockText="1"/>
</file>

<file path=xl/ctrlProps/ctrlProp170.xml><?xml version="1.0" encoding="utf-8"?>
<formControlPr xmlns="http://schemas.microsoft.com/office/spreadsheetml/2009/9/main" objectType="CheckBox" fmlaLink="$Q$196" lockText="1"/>
</file>

<file path=xl/ctrlProps/ctrlProp171.xml><?xml version="1.0" encoding="utf-8"?>
<formControlPr xmlns="http://schemas.microsoft.com/office/spreadsheetml/2009/9/main" objectType="CheckBox" fmlaLink="$Q$197" lockText="1"/>
</file>

<file path=xl/ctrlProps/ctrlProp172.xml><?xml version="1.0" encoding="utf-8"?>
<formControlPr xmlns="http://schemas.microsoft.com/office/spreadsheetml/2009/9/main" objectType="CheckBox" fmlaLink="$Q$198" lockText="1"/>
</file>

<file path=xl/ctrlProps/ctrlProp173.xml><?xml version="1.0" encoding="utf-8"?>
<formControlPr xmlns="http://schemas.microsoft.com/office/spreadsheetml/2009/9/main" objectType="CheckBox" fmlaLink="$Q$199" lockText="1"/>
</file>

<file path=xl/ctrlProps/ctrlProp174.xml><?xml version="1.0" encoding="utf-8"?>
<formControlPr xmlns="http://schemas.microsoft.com/office/spreadsheetml/2009/9/main" objectType="CheckBox" fmlaLink="$Q$200" lockText="1"/>
</file>

<file path=xl/ctrlProps/ctrlProp175.xml><?xml version="1.0" encoding="utf-8"?>
<formControlPr xmlns="http://schemas.microsoft.com/office/spreadsheetml/2009/9/main" objectType="CheckBox" fmlaLink="$Q$201" lockText="1"/>
</file>

<file path=xl/ctrlProps/ctrlProp176.xml><?xml version="1.0" encoding="utf-8"?>
<formControlPr xmlns="http://schemas.microsoft.com/office/spreadsheetml/2009/9/main" objectType="CheckBox" fmlaLink="$Q$202" lockText="1"/>
</file>

<file path=xl/ctrlProps/ctrlProp177.xml><?xml version="1.0" encoding="utf-8"?>
<formControlPr xmlns="http://schemas.microsoft.com/office/spreadsheetml/2009/9/main" objectType="CheckBox" fmlaLink="$Q$203" lockText="1"/>
</file>

<file path=xl/ctrlProps/ctrlProp178.xml><?xml version="1.0" encoding="utf-8"?>
<formControlPr xmlns="http://schemas.microsoft.com/office/spreadsheetml/2009/9/main" objectType="CheckBox" fmlaLink="$Q$204" lockText="1"/>
</file>

<file path=xl/ctrlProps/ctrlProp179.xml><?xml version="1.0" encoding="utf-8"?>
<formControlPr xmlns="http://schemas.microsoft.com/office/spreadsheetml/2009/9/main" objectType="CheckBox" fmlaLink="$Q$205" lockText="1"/>
</file>

<file path=xl/ctrlProps/ctrlProp18.xml><?xml version="1.0" encoding="utf-8"?>
<formControlPr xmlns="http://schemas.microsoft.com/office/spreadsheetml/2009/9/main" objectType="CheckBox" fmlaLink="$Q$44" lockText="1"/>
</file>

<file path=xl/ctrlProps/ctrlProp180.xml><?xml version="1.0" encoding="utf-8"?>
<formControlPr xmlns="http://schemas.microsoft.com/office/spreadsheetml/2009/9/main" objectType="CheckBox" fmlaLink="$Q$206" lockText="1"/>
</file>

<file path=xl/ctrlProps/ctrlProp181.xml><?xml version="1.0" encoding="utf-8"?>
<formControlPr xmlns="http://schemas.microsoft.com/office/spreadsheetml/2009/9/main" objectType="CheckBox" fmlaLink="$Q$207" lockText="1"/>
</file>

<file path=xl/ctrlProps/ctrlProp182.xml><?xml version="1.0" encoding="utf-8"?>
<formControlPr xmlns="http://schemas.microsoft.com/office/spreadsheetml/2009/9/main" objectType="CheckBox" fmlaLink="$Q$208" lockText="1"/>
</file>

<file path=xl/ctrlProps/ctrlProp183.xml><?xml version="1.0" encoding="utf-8"?>
<formControlPr xmlns="http://schemas.microsoft.com/office/spreadsheetml/2009/9/main" objectType="CheckBox" fmlaLink="$Q$209" lockText="1"/>
</file>

<file path=xl/ctrlProps/ctrlProp184.xml><?xml version="1.0" encoding="utf-8"?>
<formControlPr xmlns="http://schemas.microsoft.com/office/spreadsheetml/2009/9/main" objectType="CheckBox" fmlaLink="$Q$210" lockText="1"/>
</file>

<file path=xl/ctrlProps/ctrlProp185.xml><?xml version="1.0" encoding="utf-8"?>
<formControlPr xmlns="http://schemas.microsoft.com/office/spreadsheetml/2009/9/main" objectType="CheckBox" fmlaLink="$Q$211" lockText="1"/>
</file>

<file path=xl/ctrlProps/ctrlProp186.xml><?xml version="1.0" encoding="utf-8"?>
<formControlPr xmlns="http://schemas.microsoft.com/office/spreadsheetml/2009/9/main" objectType="CheckBox" fmlaLink="$Q$212" lockText="1"/>
</file>

<file path=xl/ctrlProps/ctrlProp187.xml><?xml version="1.0" encoding="utf-8"?>
<formControlPr xmlns="http://schemas.microsoft.com/office/spreadsheetml/2009/9/main" objectType="CheckBox" fmlaLink="$Q$213" lockText="1"/>
</file>

<file path=xl/ctrlProps/ctrlProp188.xml><?xml version="1.0" encoding="utf-8"?>
<formControlPr xmlns="http://schemas.microsoft.com/office/spreadsheetml/2009/9/main" objectType="CheckBox" fmlaLink="$Q$214" lockText="1"/>
</file>

<file path=xl/ctrlProps/ctrlProp189.xml><?xml version="1.0" encoding="utf-8"?>
<formControlPr xmlns="http://schemas.microsoft.com/office/spreadsheetml/2009/9/main" objectType="CheckBox" fmlaLink="$Q$215" lockText="1"/>
</file>

<file path=xl/ctrlProps/ctrlProp19.xml><?xml version="1.0" encoding="utf-8"?>
<formControlPr xmlns="http://schemas.microsoft.com/office/spreadsheetml/2009/9/main" objectType="CheckBox" fmlaLink="$Q$45" lockText="1"/>
</file>

<file path=xl/ctrlProps/ctrlProp190.xml><?xml version="1.0" encoding="utf-8"?>
<formControlPr xmlns="http://schemas.microsoft.com/office/spreadsheetml/2009/9/main" objectType="CheckBox" fmlaLink="$Q$216" lockText="1"/>
</file>

<file path=xl/ctrlProps/ctrlProp191.xml><?xml version="1.0" encoding="utf-8"?>
<formControlPr xmlns="http://schemas.microsoft.com/office/spreadsheetml/2009/9/main" objectType="CheckBox" fmlaLink="$Q$217" lockText="1"/>
</file>

<file path=xl/ctrlProps/ctrlProp192.xml><?xml version="1.0" encoding="utf-8"?>
<formControlPr xmlns="http://schemas.microsoft.com/office/spreadsheetml/2009/9/main" objectType="CheckBox" fmlaLink="$Q$218" lockText="1"/>
</file>

<file path=xl/ctrlProps/ctrlProp193.xml><?xml version="1.0" encoding="utf-8"?>
<formControlPr xmlns="http://schemas.microsoft.com/office/spreadsheetml/2009/9/main" objectType="CheckBox" fmlaLink="$Q$219" lockText="1"/>
</file>

<file path=xl/ctrlProps/ctrlProp194.xml><?xml version="1.0" encoding="utf-8"?>
<formControlPr xmlns="http://schemas.microsoft.com/office/spreadsheetml/2009/9/main" objectType="CheckBox" fmlaLink="$Q$220" lockText="1"/>
</file>

<file path=xl/ctrlProps/ctrlProp195.xml><?xml version="1.0" encoding="utf-8"?>
<formControlPr xmlns="http://schemas.microsoft.com/office/spreadsheetml/2009/9/main" objectType="CheckBox" fmlaLink="$Q$221" lockText="1"/>
</file>

<file path=xl/ctrlProps/ctrlProp196.xml><?xml version="1.0" encoding="utf-8"?>
<formControlPr xmlns="http://schemas.microsoft.com/office/spreadsheetml/2009/9/main" objectType="CheckBox" fmlaLink="$Q$222" lockText="1"/>
</file>

<file path=xl/ctrlProps/ctrlProp197.xml><?xml version="1.0" encoding="utf-8"?>
<formControlPr xmlns="http://schemas.microsoft.com/office/spreadsheetml/2009/9/main" objectType="CheckBox" fmlaLink="$Q$223" lockText="1"/>
</file>

<file path=xl/ctrlProps/ctrlProp198.xml><?xml version="1.0" encoding="utf-8"?>
<formControlPr xmlns="http://schemas.microsoft.com/office/spreadsheetml/2009/9/main" objectType="CheckBox" fmlaLink="$Q$224" lockText="1"/>
</file>

<file path=xl/ctrlProps/ctrlProp199.xml><?xml version="1.0" encoding="utf-8"?>
<formControlPr xmlns="http://schemas.microsoft.com/office/spreadsheetml/2009/9/main" objectType="CheckBox" fmlaLink="$Q$186" lockText="1"/>
</file>

<file path=xl/ctrlProps/ctrlProp2.xml><?xml version="1.0" encoding="utf-8"?>
<formControlPr xmlns="http://schemas.microsoft.com/office/spreadsheetml/2009/9/main" objectType="CheckBox" fmlaLink="$Q$26" lockText="1"/>
</file>

<file path=xl/ctrlProps/ctrlProp20.xml><?xml version="1.0" encoding="utf-8"?>
<formControlPr xmlns="http://schemas.microsoft.com/office/spreadsheetml/2009/9/main" objectType="CheckBox" fmlaLink="$Q$46" lockText="1"/>
</file>

<file path=xl/ctrlProps/ctrlProp200.xml><?xml version="1.0" encoding="utf-8"?>
<formControlPr xmlns="http://schemas.microsoft.com/office/spreadsheetml/2009/9/main" objectType="CheckBox" fmlaLink="$Q$187" lockText="1"/>
</file>

<file path=xl/ctrlProps/ctrlProp201.xml><?xml version="1.0" encoding="utf-8"?>
<formControlPr xmlns="http://schemas.microsoft.com/office/spreadsheetml/2009/9/main" objectType="CheckBox" fmlaLink="$Q$224" lockText="1"/>
</file>

<file path=xl/ctrlProps/ctrlProp21.xml><?xml version="1.0" encoding="utf-8"?>
<formControlPr xmlns="http://schemas.microsoft.com/office/spreadsheetml/2009/9/main" objectType="CheckBox" fmlaLink="$Q$47" lockText="1"/>
</file>

<file path=xl/ctrlProps/ctrlProp22.xml><?xml version="1.0" encoding="utf-8"?>
<formControlPr xmlns="http://schemas.microsoft.com/office/spreadsheetml/2009/9/main" objectType="CheckBox" fmlaLink="$Q$48" lockText="1"/>
</file>

<file path=xl/ctrlProps/ctrlProp23.xml><?xml version="1.0" encoding="utf-8"?>
<formControlPr xmlns="http://schemas.microsoft.com/office/spreadsheetml/2009/9/main" objectType="CheckBox" fmlaLink="$Q$49" lockText="1"/>
</file>

<file path=xl/ctrlProps/ctrlProp24.xml><?xml version="1.0" encoding="utf-8"?>
<formControlPr xmlns="http://schemas.microsoft.com/office/spreadsheetml/2009/9/main" objectType="CheckBox" fmlaLink="$Q$50" lockText="1"/>
</file>

<file path=xl/ctrlProps/ctrlProp25.xml><?xml version="1.0" encoding="utf-8"?>
<formControlPr xmlns="http://schemas.microsoft.com/office/spreadsheetml/2009/9/main" objectType="CheckBox" fmlaLink="$Q$51" lockText="1"/>
</file>

<file path=xl/ctrlProps/ctrlProp26.xml><?xml version="1.0" encoding="utf-8"?>
<formControlPr xmlns="http://schemas.microsoft.com/office/spreadsheetml/2009/9/main" objectType="CheckBox" fmlaLink="$Q$52" lockText="1"/>
</file>

<file path=xl/ctrlProps/ctrlProp27.xml><?xml version="1.0" encoding="utf-8"?>
<formControlPr xmlns="http://schemas.microsoft.com/office/spreadsheetml/2009/9/main" objectType="CheckBox" fmlaLink="$Q$53" lockText="1"/>
</file>

<file path=xl/ctrlProps/ctrlProp28.xml><?xml version="1.0" encoding="utf-8"?>
<formControlPr xmlns="http://schemas.microsoft.com/office/spreadsheetml/2009/9/main" objectType="CheckBox" fmlaLink="$Q$54" lockText="1"/>
</file>

<file path=xl/ctrlProps/ctrlProp29.xml><?xml version="1.0" encoding="utf-8"?>
<formControlPr xmlns="http://schemas.microsoft.com/office/spreadsheetml/2009/9/main" objectType="CheckBox" fmlaLink="$Q$55" lockText="1"/>
</file>

<file path=xl/ctrlProps/ctrlProp3.xml><?xml version="1.0" encoding="utf-8"?>
<formControlPr xmlns="http://schemas.microsoft.com/office/spreadsheetml/2009/9/main" objectType="CheckBox" fmlaLink="$Q$27" lockText="1"/>
</file>

<file path=xl/ctrlProps/ctrlProp30.xml><?xml version="1.0" encoding="utf-8"?>
<formControlPr xmlns="http://schemas.microsoft.com/office/spreadsheetml/2009/9/main" objectType="CheckBox" fmlaLink="$Q$56" lockText="1"/>
</file>

<file path=xl/ctrlProps/ctrlProp31.xml><?xml version="1.0" encoding="utf-8"?>
<formControlPr xmlns="http://schemas.microsoft.com/office/spreadsheetml/2009/9/main" objectType="CheckBox" fmlaLink="$Q$57" lockText="1"/>
</file>

<file path=xl/ctrlProps/ctrlProp32.xml><?xml version="1.0" encoding="utf-8"?>
<formControlPr xmlns="http://schemas.microsoft.com/office/spreadsheetml/2009/9/main" objectType="CheckBox" fmlaLink="$Q$58" lockText="1"/>
</file>

<file path=xl/ctrlProps/ctrlProp33.xml><?xml version="1.0" encoding="utf-8"?>
<formControlPr xmlns="http://schemas.microsoft.com/office/spreadsheetml/2009/9/main" objectType="CheckBox" fmlaLink="$Q$59" lockText="1"/>
</file>

<file path=xl/ctrlProps/ctrlProp34.xml><?xml version="1.0" encoding="utf-8"?>
<formControlPr xmlns="http://schemas.microsoft.com/office/spreadsheetml/2009/9/main" objectType="CheckBox" fmlaLink="$Q$60" lockText="1"/>
</file>

<file path=xl/ctrlProps/ctrlProp35.xml><?xml version="1.0" encoding="utf-8"?>
<formControlPr xmlns="http://schemas.microsoft.com/office/spreadsheetml/2009/9/main" objectType="CheckBox" fmlaLink="$Q$61" lockText="1"/>
</file>

<file path=xl/ctrlProps/ctrlProp36.xml><?xml version="1.0" encoding="utf-8"?>
<formControlPr xmlns="http://schemas.microsoft.com/office/spreadsheetml/2009/9/main" objectType="CheckBox" fmlaLink="$Q$62" lockText="1"/>
</file>

<file path=xl/ctrlProps/ctrlProp37.xml><?xml version="1.0" encoding="utf-8"?>
<formControlPr xmlns="http://schemas.microsoft.com/office/spreadsheetml/2009/9/main" objectType="CheckBox" fmlaLink="$Q$63" lockText="1"/>
</file>

<file path=xl/ctrlProps/ctrlProp38.xml><?xml version="1.0" encoding="utf-8"?>
<formControlPr xmlns="http://schemas.microsoft.com/office/spreadsheetml/2009/9/main" objectType="CheckBox" fmlaLink="$Q$64" lockText="1"/>
</file>

<file path=xl/ctrlProps/ctrlProp39.xml><?xml version="1.0" encoding="utf-8"?>
<formControlPr xmlns="http://schemas.microsoft.com/office/spreadsheetml/2009/9/main" objectType="CheckBox" fmlaLink="$Q$65" lockText="1"/>
</file>

<file path=xl/ctrlProps/ctrlProp4.xml><?xml version="1.0" encoding="utf-8"?>
<formControlPr xmlns="http://schemas.microsoft.com/office/spreadsheetml/2009/9/main" objectType="CheckBox" fmlaLink="$Q$28" lockText="1"/>
</file>

<file path=xl/ctrlProps/ctrlProp40.xml><?xml version="1.0" encoding="utf-8"?>
<formControlPr xmlns="http://schemas.microsoft.com/office/spreadsheetml/2009/9/main" objectType="CheckBox" fmlaLink="$Q$66" lockText="1"/>
</file>

<file path=xl/ctrlProps/ctrlProp41.xml><?xml version="1.0" encoding="utf-8"?>
<formControlPr xmlns="http://schemas.microsoft.com/office/spreadsheetml/2009/9/main" objectType="CheckBox" fmlaLink="$Q$67" lockText="1"/>
</file>

<file path=xl/ctrlProps/ctrlProp42.xml><?xml version="1.0" encoding="utf-8"?>
<formControlPr xmlns="http://schemas.microsoft.com/office/spreadsheetml/2009/9/main" objectType="CheckBox" fmlaLink="$Q$68" lockText="1"/>
</file>

<file path=xl/ctrlProps/ctrlProp43.xml><?xml version="1.0" encoding="utf-8"?>
<formControlPr xmlns="http://schemas.microsoft.com/office/spreadsheetml/2009/9/main" objectType="CheckBox" fmlaLink="$Q$69" lockText="1"/>
</file>

<file path=xl/ctrlProps/ctrlProp44.xml><?xml version="1.0" encoding="utf-8"?>
<formControlPr xmlns="http://schemas.microsoft.com/office/spreadsheetml/2009/9/main" objectType="CheckBox" fmlaLink="$Q$70" lockText="1"/>
</file>

<file path=xl/ctrlProps/ctrlProp45.xml><?xml version="1.0" encoding="utf-8"?>
<formControlPr xmlns="http://schemas.microsoft.com/office/spreadsheetml/2009/9/main" objectType="CheckBox" fmlaLink="$Q$71" lockText="1"/>
</file>

<file path=xl/ctrlProps/ctrlProp46.xml><?xml version="1.0" encoding="utf-8"?>
<formControlPr xmlns="http://schemas.microsoft.com/office/spreadsheetml/2009/9/main" objectType="CheckBox" fmlaLink="$Q$72" lockText="1"/>
</file>

<file path=xl/ctrlProps/ctrlProp47.xml><?xml version="1.0" encoding="utf-8"?>
<formControlPr xmlns="http://schemas.microsoft.com/office/spreadsheetml/2009/9/main" objectType="CheckBox" fmlaLink="$Q$73" lockText="1"/>
</file>

<file path=xl/ctrlProps/ctrlProp48.xml><?xml version="1.0" encoding="utf-8"?>
<formControlPr xmlns="http://schemas.microsoft.com/office/spreadsheetml/2009/9/main" objectType="CheckBox" fmlaLink="$Q$74" lockText="1"/>
</file>

<file path=xl/ctrlProps/ctrlProp49.xml><?xml version="1.0" encoding="utf-8"?>
<formControlPr xmlns="http://schemas.microsoft.com/office/spreadsheetml/2009/9/main" objectType="CheckBox" fmlaLink="$Q$36" lockText="1"/>
</file>

<file path=xl/ctrlProps/ctrlProp5.xml><?xml version="1.0" encoding="utf-8"?>
<formControlPr xmlns="http://schemas.microsoft.com/office/spreadsheetml/2009/9/main" objectType="CheckBox" fmlaLink="$Q$29" lockText="1"/>
</file>

<file path=xl/ctrlProps/ctrlProp50.xml><?xml version="1.0" encoding="utf-8"?>
<formControlPr xmlns="http://schemas.microsoft.com/office/spreadsheetml/2009/9/main" objectType="CheckBox" fmlaLink="$Q$37" lockText="1"/>
</file>

<file path=xl/ctrlProps/ctrlProp51.xml><?xml version="1.0" encoding="utf-8"?>
<formControlPr xmlns="http://schemas.microsoft.com/office/spreadsheetml/2009/9/main" objectType="CheckBox" fmlaLink="$Q$75" lockText="1"/>
</file>

<file path=xl/ctrlProps/ctrlProp52.xml><?xml version="1.0" encoding="utf-8"?>
<formControlPr xmlns="http://schemas.microsoft.com/office/spreadsheetml/2009/9/main" objectType="CheckBox" fmlaLink="$Q$76" lockText="1"/>
</file>

<file path=xl/ctrlProps/ctrlProp53.xml><?xml version="1.0" encoding="utf-8"?>
<formControlPr xmlns="http://schemas.microsoft.com/office/spreadsheetml/2009/9/main" objectType="CheckBox" fmlaLink="$Q$77" lockText="1"/>
</file>

<file path=xl/ctrlProps/ctrlProp54.xml><?xml version="1.0" encoding="utf-8"?>
<formControlPr xmlns="http://schemas.microsoft.com/office/spreadsheetml/2009/9/main" objectType="CheckBox" fmlaLink="$Q$78" lockText="1"/>
</file>

<file path=xl/ctrlProps/ctrlProp55.xml><?xml version="1.0" encoding="utf-8"?>
<formControlPr xmlns="http://schemas.microsoft.com/office/spreadsheetml/2009/9/main" objectType="CheckBox" fmlaLink="$Q$79" lockText="1"/>
</file>

<file path=xl/ctrlProps/ctrlProp56.xml><?xml version="1.0" encoding="utf-8"?>
<formControlPr xmlns="http://schemas.microsoft.com/office/spreadsheetml/2009/9/main" objectType="CheckBox" fmlaLink="$Q$80" lockText="1"/>
</file>

<file path=xl/ctrlProps/ctrlProp57.xml><?xml version="1.0" encoding="utf-8"?>
<formControlPr xmlns="http://schemas.microsoft.com/office/spreadsheetml/2009/9/main" objectType="CheckBox" fmlaLink="$Q$81" lockText="1"/>
</file>

<file path=xl/ctrlProps/ctrlProp58.xml><?xml version="1.0" encoding="utf-8"?>
<formControlPr xmlns="http://schemas.microsoft.com/office/spreadsheetml/2009/9/main" objectType="CheckBox" fmlaLink="$Q$82" lockText="1"/>
</file>

<file path=xl/ctrlProps/ctrlProp59.xml><?xml version="1.0" encoding="utf-8"?>
<formControlPr xmlns="http://schemas.microsoft.com/office/spreadsheetml/2009/9/main" objectType="CheckBox" fmlaLink="$Q$83" lockText="1"/>
</file>

<file path=xl/ctrlProps/ctrlProp6.xml><?xml version="1.0" encoding="utf-8"?>
<formControlPr xmlns="http://schemas.microsoft.com/office/spreadsheetml/2009/9/main" objectType="CheckBox" fmlaLink="$Q$30" lockText="1"/>
</file>

<file path=xl/ctrlProps/ctrlProp60.xml><?xml version="1.0" encoding="utf-8"?>
<formControlPr xmlns="http://schemas.microsoft.com/office/spreadsheetml/2009/9/main" objectType="CheckBox" fmlaLink="$Q$84" lockText="1"/>
</file>

<file path=xl/ctrlProps/ctrlProp61.xml><?xml version="1.0" encoding="utf-8"?>
<formControlPr xmlns="http://schemas.microsoft.com/office/spreadsheetml/2009/9/main" objectType="CheckBox" fmlaLink="$Q$85" lockText="1"/>
</file>

<file path=xl/ctrlProps/ctrlProp62.xml><?xml version="1.0" encoding="utf-8"?>
<formControlPr xmlns="http://schemas.microsoft.com/office/spreadsheetml/2009/9/main" objectType="CheckBox" fmlaLink="$Q$88" lockText="1"/>
</file>

<file path=xl/ctrlProps/ctrlProp63.xml><?xml version="1.0" encoding="utf-8"?>
<formControlPr xmlns="http://schemas.microsoft.com/office/spreadsheetml/2009/9/main" objectType="CheckBox" fmlaLink="$Q$89" lockText="1"/>
</file>

<file path=xl/ctrlProps/ctrlProp64.xml><?xml version="1.0" encoding="utf-8"?>
<formControlPr xmlns="http://schemas.microsoft.com/office/spreadsheetml/2009/9/main" objectType="CheckBox" fmlaLink="$Q$90" lockText="1"/>
</file>

<file path=xl/ctrlProps/ctrlProp65.xml><?xml version="1.0" encoding="utf-8"?>
<formControlPr xmlns="http://schemas.microsoft.com/office/spreadsheetml/2009/9/main" objectType="CheckBox" fmlaLink="$Q$91" lockText="1"/>
</file>

<file path=xl/ctrlProps/ctrlProp66.xml><?xml version="1.0" encoding="utf-8"?>
<formControlPr xmlns="http://schemas.microsoft.com/office/spreadsheetml/2009/9/main" objectType="CheckBox" fmlaLink="$Q$92" lockText="1"/>
</file>

<file path=xl/ctrlProps/ctrlProp67.xml><?xml version="1.0" encoding="utf-8"?>
<formControlPr xmlns="http://schemas.microsoft.com/office/spreadsheetml/2009/9/main" objectType="CheckBox" fmlaLink="$Q$93" lockText="1"/>
</file>

<file path=xl/ctrlProps/ctrlProp68.xml><?xml version="1.0" encoding="utf-8"?>
<formControlPr xmlns="http://schemas.microsoft.com/office/spreadsheetml/2009/9/main" objectType="CheckBox" fmlaLink="$Q$94" lockText="1"/>
</file>

<file path=xl/ctrlProps/ctrlProp69.xml><?xml version="1.0" encoding="utf-8"?>
<formControlPr xmlns="http://schemas.microsoft.com/office/spreadsheetml/2009/9/main" objectType="CheckBox" fmlaLink="$Q$95" lockText="1"/>
</file>

<file path=xl/ctrlProps/ctrlProp7.xml><?xml version="1.0" encoding="utf-8"?>
<formControlPr xmlns="http://schemas.microsoft.com/office/spreadsheetml/2009/9/main" objectType="CheckBox" fmlaLink="$Q$31" lockText="1"/>
</file>

<file path=xl/ctrlProps/ctrlProp70.xml><?xml version="1.0" encoding="utf-8"?>
<formControlPr xmlns="http://schemas.microsoft.com/office/spreadsheetml/2009/9/main" objectType="CheckBox" fmlaLink="$Q$96" lockText="1"/>
</file>

<file path=xl/ctrlProps/ctrlProp71.xml><?xml version="1.0" encoding="utf-8"?>
<formControlPr xmlns="http://schemas.microsoft.com/office/spreadsheetml/2009/9/main" objectType="CheckBox" fmlaLink="$Q$97" lockText="1"/>
</file>

<file path=xl/ctrlProps/ctrlProp72.xml><?xml version="1.0" encoding="utf-8"?>
<formControlPr xmlns="http://schemas.microsoft.com/office/spreadsheetml/2009/9/main" objectType="CheckBox" fmlaLink="$Q$98" lockText="1"/>
</file>

<file path=xl/ctrlProps/ctrlProp73.xml><?xml version="1.0" encoding="utf-8"?>
<formControlPr xmlns="http://schemas.microsoft.com/office/spreadsheetml/2009/9/main" objectType="CheckBox" fmlaLink="$Q$99" lockText="1"/>
</file>

<file path=xl/ctrlProps/ctrlProp74.xml><?xml version="1.0" encoding="utf-8"?>
<formControlPr xmlns="http://schemas.microsoft.com/office/spreadsheetml/2009/9/main" objectType="CheckBox" fmlaLink="$Q$100" lockText="1"/>
</file>

<file path=xl/ctrlProps/ctrlProp75.xml><?xml version="1.0" encoding="utf-8"?>
<formControlPr xmlns="http://schemas.microsoft.com/office/spreadsheetml/2009/9/main" objectType="CheckBox" fmlaLink="$Q$101" lockText="1"/>
</file>

<file path=xl/ctrlProps/ctrlProp76.xml><?xml version="1.0" encoding="utf-8"?>
<formControlPr xmlns="http://schemas.microsoft.com/office/spreadsheetml/2009/9/main" objectType="CheckBox" fmlaLink="$Q$102" lockText="1"/>
</file>

<file path=xl/ctrlProps/ctrlProp77.xml><?xml version="1.0" encoding="utf-8"?>
<formControlPr xmlns="http://schemas.microsoft.com/office/spreadsheetml/2009/9/main" objectType="CheckBox" fmlaLink="$Q$103" lockText="1"/>
</file>

<file path=xl/ctrlProps/ctrlProp78.xml><?xml version="1.0" encoding="utf-8"?>
<formControlPr xmlns="http://schemas.microsoft.com/office/spreadsheetml/2009/9/main" objectType="CheckBox" fmlaLink="$Q$104" lockText="1"/>
</file>

<file path=xl/ctrlProps/ctrlProp79.xml><?xml version="1.0" encoding="utf-8"?>
<formControlPr xmlns="http://schemas.microsoft.com/office/spreadsheetml/2009/9/main" objectType="CheckBox" fmlaLink="$Q$105" lockText="1"/>
</file>

<file path=xl/ctrlProps/ctrlProp8.xml><?xml version="1.0" encoding="utf-8"?>
<formControlPr xmlns="http://schemas.microsoft.com/office/spreadsheetml/2009/9/main" objectType="CheckBox" fmlaLink="$Q$32" lockText="1"/>
</file>

<file path=xl/ctrlProps/ctrlProp80.xml><?xml version="1.0" encoding="utf-8"?>
<formControlPr xmlns="http://schemas.microsoft.com/office/spreadsheetml/2009/9/main" objectType="CheckBox" fmlaLink="$Q$106" lockText="1"/>
</file>

<file path=xl/ctrlProps/ctrlProp81.xml><?xml version="1.0" encoding="utf-8"?>
<formControlPr xmlns="http://schemas.microsoft.com/office/spreadsheetml/2009/9/main" objectType="CheckBox" fmlaLink="$Q$107" lockText="1"/>
</file>

<file path=xl/ctrlProps/ctrlProp82.xml><?xml version="1.0" encoding="utf-8"?>
<formControlPr xmlns="http://schemas.microsoft.com/office/spreadsheetml/2009/9/main" objectType="CheckBox" fmlaLink="$Q$108" lockText="1"/>
</file>

<file path=xl/ctrlProps/ctrlProp83.xml><?xml version="1.0" encoding="utf-8"?>
<formControlPr xmlns="http://schemas.microsoft.com/office/spreadsheetml/2009/9/main" objectType="CheckBox" fmlaLink="$Q$109" lockText="1"/>
</file>

<file path=xl/ctrlProps/ctrlProp84.xml><?xml version="1.0" encoding="utf-8"?>
<formControlPr xmlns="http://schemas.microsoft.com/office/spreadsheetml/2009/9/main" objectType="CheckBox" fmlaLink="$Q$110" lockText="1"/>
</file>

<file path=xl/ctrlProps/ctrlProp85.xml><?xml version="1.0" encoding="utf-8"?>
<formControlPr xmlns="http://schemas.microsoft.com/office/spreadsheetml/2009/9/main" objectType="CheckBox" fmlaLink="$Q$111" lockText="1"/>
</file>

<file path=xl/ctrlProps/ctrlProp86.xml><?xml version="1.0" encoding="utf-8"?>
<formControlPr xmlns="http://schemas.microsoft.com/office/spreadsheetml/2009/9/main" objectType="CheckBox" fmlaLink="$Q$112" lockText="1"/>
</file>

<file path=xl/ctrlProps/ctrlProp87.xml><?xml version="1.0" encoding="utf-8"?>
<formControlPr xmlns="http://schemas.microsoft.com/office/spreadsheetml/2009/9/main" objectType="CheckBox" fmlaLink="$Q$113" lockText="1"/>
</file>

<file path=xl/ctrlProps/ctrlProp88.xml><?xml version="1.0" encoding="utf-8"?>
<formControlPr xmlns="http://schemas.microsoft.com/office/spreadsheetml/2009/9/main" objectType="CheckBox" fmlaLink="$Q$114" lockText="1"/>
</file>

<file path=xl/ctrlProps/ctrlProp89.xml><?xml version="1.0" encoding="utf-8"?>
<formControlPr xmlns="http://schemas.microsoft.com/office/spreadsheetml/2009/9/main" objectType="CheckBox" fmlaLink="$Q$115" lockText="1"/>
</file>

<file path=xl/ctrlProps/ctrlProp9.xml><?xml version="1.0" encoding="utf-8"?>
<formControlPr xmlns="http://schemas.microsoft.com/office/spreadsheetml/2009/9/main" objectType="CheckBox" fmlaLink="$Q$33" lockText="1"/>
</file>

<file path=xl/ctrlProps/ctrlProp90.xml><?xml version="1.0" encoding="utf-8"?>
<formControlPr xmlns="http://schemas.microsoft.com/office/spreadsheetml/2009/9/main" objectType="CheckBox" fmlaLink="$Q$116" lockText="1"/>
</file>

<file path=xl/ctrlProps/ctrlProp91.xml><?xml version="1.0" encoding="utf-8"?>
<formControlPr xmlns="http://schemas.microsoft.com/office/spreadsheetml/2009/9/main" objectType="CheckBox" fmlaLink="$Q$117" lockText="1"/>
</file>

<file path=xl/ctrlProps/ctrlProp92.xml><?xml version="1.0" encoding="utf-8"?>
<formControlPr xmlns="http://schemas.microsoft.com/office/spreadsheetml/2009/9/main" objectType="CheckBox" fmlaLink="$Q$118" lockText="1"/>
</file>

<file path=xl/ctrlProps/ctrlProp93.xml><?xml version="1.0" encoding="utf-8"?>
<formControlPr xmlns="http://schemas.microsoft.com/office/spreadsheetml/2009/9/main" objectType="CheckBox" fmlaLink="$Q$119" lockText="1"/>
</file>

<file path=xl/ctrlProps/ctrlProp94.xml><?xml version="1.0" encoding="utf-8"?>
<formControlPr xmlns="http://schemas.microsoft.com/office/spreadsheetml/2009/9/main" objectType="CheckBox" fmlaLink="$Q$120" lockText="1"/>
</file>

<file path=xl/ctrlProps/ctrlProp95.xml><?xml version="1.0" encoding="utf-8"?>
<formControlPr xmlns="http://schemas.microsoft.com/office/spreadsheetml/2009/9/main" objectType="CheckBox" fmlaLink="$Q$121" lockText="1"/>
</file>

<file path=xl/ctrlProps/ctrlProp96.xml><?xml version="1.0" encoding="utf-8"?>
<formControlPr xmlns="http://schemas.microsoft.com/office/spreadsheetml/2009/9/main" objectType="CheckBox" fmlaLink="$Q$122" lockText="1"/>
</file>

<file path=xl/ctrlProps/ctrlProp97.xml><?xml version="1.0" encoding="utf-8"?>
<formControlPr xmlns="http://schemas.microsoft.com/office/spreadsheetml/2009/9/main" objectType="CheckBox" fmlaLink="$Q$123" lockText="1"/>
</file>

<file path=xl/ctrlProps/ctrlProp98.xml><?xml version="1.0" encoding="utf-8"?>
<formControlPr xmlns="http://schemas.microsoft.com/office/spreadsheetml/2009/9/main" objectType="CheckBox" fmlaLink="$Q$124" lockText="1"/>
</file>

<file path=xl/ctrlProps/ctrlProp99.xml><?xml version="1.0" encoding="utf-8"?>
<formControlPr xmlns="http://schemas.microsoft.com/office/spreadsheetml/2009/9/main" objectType="CheckBox" fmlaLink="$Q$86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9531</xdr:rowOff>
    </xdr:from>
    <xdr:to>
      <xdr:col>11</xdr:col>
      <xdr:colOff>1</xdr:colOff>
      <xdr:row>25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85F8EA6-A46F-4B97-9BD8-B30A6DA29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85725</xdr:rowOff>
        </xdr:from>
        <xdr:to>
          <xdr:col>2</xdr:col>
          <xdr:colOff>57150</xdr:colOff>
          <xdr:row>25</xdr:row>
          <xdr:rowOff>57150</xdr:rowOff>
        </xdr:to>
        <xdr:sp macro="" textlink="">
          <xdr:nvSpPr>
            <xdr:cNvPr id="79873" name="Check Box 1" hidden="1">
              <a:extLst>
                <a:ext uri="{63B3BB69-23CF-44E3-9099-C40C66FF867C}">
                  <a14:compatExt spid="_x0000_s79873"/>
                </a:ext>
                <a:ext uri="{FF2B5EF4-FFF2-40B4-BE49-F238E27FC236}">
                  <a16:creationId xmlns:a16="http://schemas.microsoft.com/office/drawing/2014/main" id="{00000000-0008-0000-0400-00000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333333" mc:Ignorable="a14" a14:legacySpreadsheetColorIndex="63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85725</xdr:rowOff>
        </xdr:from>
        <xdr:to>
          <xdr:col>2</xdr:col>
          <xdr:colOff>57150</xdr:colOff>
          <xdr:row>26</xdr:row>
          <xdr:rowOff>47625</xdr:rowOff>
        </xdr:to>
        <xdr:sp macro="" textlink="">
          <xdr:nvSpPr>
            <xdr:cNvPr id="79874" name="Check Box 2" hidden="1">
              <a:extLst>
                <a:ext uri="{63B3BB69-23CF-44E3-9099-C40C66FF867C}">
                  <a14:compatExt spid="_x0000_s79874"/>
                </a:ext>
                <a:ext uri="{FF2B5EF4-FFF2-40B4-BE49-F238E27FC236}">
                  <a16:creationId xmlns:a16="http://schemas.microsoft.com/office/drawing/2014/main" id="{00000000-0008-0000-0400-00000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85725</xdr:rowOff>
        </xdr:from>
        <xdr:to>
          <xdr:col>2</xdr:col>
          <xdr:colOff>57150</xdr:colOff>
          <xdr:row>27</xdr:row>
          <xdr:rowOff>38100</xdr:rowOff>
        </xdr:to>
        <xdr:sp macro="" textlink="">
          <xdr:nvSpPr>
            <xdr:cNvPr id="79875" name="Check Box 3" hidden="1">
              <a:extLst>
                <a:ext uri="{63B3BB69-23CF-44E3-9099-C40C66FF867C}">
                  <a14:compatExt spid="_x0000_s79875"/>
                </a:ext>
                <a:ext uri="{FF2B5EF4-FFF2-40B4-BE49-F238E27FC236}">
                  <a16:creationId xmlns:a16="http://schemas.microsoft.com/office/drawing/2014/main" id="{00000000-0008-0000-0400-00000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85725</xdr:rowOff>
        </xdr:from>
        <xdr:to>
          <xdr:col>2</xdr:col>
          <xdr:colOff>57150</xdr:colOff>
          <xdr:row>28</xdr:row>
          <xdr:rowOff>38100</xdr:rowOff>
        </xdr:to>
        <xdr:sp macro="" textlink="">
          <xdr:nvSpPr>
            <xdr:cNvPr id="79876" name="Check Box 4" hidden="1">
              <a:extLst>
                <a:ext uri="{63B3BB69-23CF-44E3-9099-C40C66FF867C}">
                  <a14:compatExt spid="_x0000_s79876"/>
                </a:ext>
                <a:ext uri="{FF2B5EF4-FFF2-40B4-BE49-F238E27FC236}">
                  <a16:creationId xmlns:a16="http://schemas.microsoft.com/office/drawing/2014/main" id="{00000000-0008-0000-0400-00000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85725</xdr:rowOff>
        </xdr:from>
        <xdr:to>
          <xdr:col>2</xdr:col>
          <xdr:colOff>57150</xdr:colOff>
          <xdr:row>29</xdr:row>
          <xdr:rowOff>38100</xdr:rowOff>
        </xdr:to>
        <xdr:sp macro="" textlink="">
          <xdr:nvSpPr>
            <xdr:cNvPr id="79877" name="Check Box 5" hidden="1">
              <a:extLst>
                <a:ext uri="{63B3BB69-23CF-44E3-9099-C40C66FF867C}">
                  <a14:compatExt spid="_x0000_s79877"/>
                </a:ext>
                <a:ext uri="{FF2B5EF4-FFF2-40B4-BE49-F238E27FC236}">
                  <a16:creationId xmlns:a16="http://schemas.microsoft.com/office/drawing/2014/main" id="{00000000-0008-0000-0400-00000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85725</xdr:rowOff>
        </xdr:from>
        <xdr:to>
          <xdr:col>2</xdr:col>
          <xdr:colOff>57150</xdr:colOff>
          <xdr:row>30</xdr:row>
          <xdr:rowOff>38100</xdr:rowOff>
        </xdr:to>
        <xdr:sp macro="" textlink="">
          <xdr:nvSpPr>
            <xdr:cNvPr id="79878" name="Check Box 6" hidden="1">
              <a:extLst>
                <a:ext uri="{63B3BB69-23CF-44E3-9099-C40C66FF867C}">
                  <a14:compatExt spid="_x0000_s79878"/>
                </a:ext>
                <a:ext uri="{FF2B5EF4-FFF2-40B4-BE49-F238E27FC236}">
                  <a16:creationId xmlns:a16="http://schemas.microsoft.com/office/drawing/2014/main" id="{00000000-0008-0000-0400-00000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85725</xdr:rowOff>
        </xdr:from>
        <xdr:to>
          <xdr:col>2</xdr:col>
          <xdr:colOff>57150</xdr:colOff>
          <xdr:row>31</xdr:row>
          <xdr:rowOff>38100</xdr:rowOff>
        </xdr:to>
        <xdr:sp macro="" textlink="">
          <xdr:nvSpPr>
            <xdr:cNvPr id="79879" name="Check Box 7" hidden="1">
              <a:extLst>
                <a:ext uri="{63B3BB69-23CF-44E3-9099-C40C66FF867C}">
                  <a14:compatExt spid="_x0000_s79879"/>
                </a:ext>
                <a:ext uri="{FF2B5EF4-FFF2-40B4-BE49-F238E27FC236}">
                  <a16:creationId xmlns:a16="http://schemas.microsoft.com/office/drawing/2014/main" id="{00000000-0008-0000-0400-00000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85725</xdr:rowOff>
        </xdr:from>
        <xdr:to>
          <xdr:col>2</xdr:col>
          <xdr:colOff>57150</xdr:colOff>
          <xdr:row>32</xdr:row>
          <xdr:rowOff>38100</xdr:rowOff>
        </xdr:to>
        <xdr:sp macro="" textlink="">
          <xdr:nvSpPr>
            <xdr:cNvPr id="79880" name="Check Box 8" hidden="1">
              <a:extLst>
                <a:ext uri="{63B3BB69-23CF-44E3-9099-C40C66FF867C}">
                  <a14:compatExt spid="_x0000_s79880"/>
                </a:ext>
                <a:ext uri="{FF2B5EF4-FFF2-40B4-BE49-F238E27FC236}">
                  <a16:creationId xmlns:a16="http://schemas.microsoft.com/office/drawing/2014/main" id="{00000000-0008-0000-0400-00000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85725</xdr:rowOff>
        </xdr:from>
        <xdr:to>
          <xdr:col>2</xdr:col>
          <xdr:colOff>57150</xdr:colOff>
          <xdr:row>33</xdr:row>
          <xdr:rowOff>38100</xdr:rowOff>
        </xdr:to>
        <xdr:sp macro="" textlink="">
          <xdr:nvSpPr>
            <xdr:cNvPr id="79881" name="Check Box 9" hidden="1">
              <a:extLst>
                <a:ext uri="{63B3BB69-23CF-44E3-9099-C40C66FF867C}">
                  <a14:compatExt spid="_x0000_s79881"/>
                </a:ext>
                <a:ext uri="{FF2B5EF4-FFF2-40B4-BE49-F238E27FC236}">
                  <a16:creationId xmlns:a16="http://schemas.microsoft.com/office/drawing/2014/main" id="{00000000-0008-0000-0400-00000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85725</xdr:rowOff>
        </xdr:from>
        <xdr:to>
          <xdr:col>2</xdr:col>
          <xdr:colOff>57150</xdr:colOff>
          <xdr:row>34</xdr:row>
          <xdr:rowOff>38100</xdr:rowOff>
        </xdr:to>
        <xdr:sp macro="" textlink="">
          <xdr:nvSpPr>
            <xdr:cNvPr id="79882" name="Check Box 10" hidden="1">
              <a:extLst>
                <a:ext uri="{63B3BB69-23CF-44E3-9099-C40C66FF867C}">
                  <a14:compatExt spid="_x0000_s79882"/>
                </a:ext>
                <a:ext uri="{FF2B5EF4-FFF2-40B4-BE49-F238E27FC236}">
                  <a16:creationId xmlns:a16="http://schemas.microsoft.com/office/drawing/2014/main" id="{00000000-0008-0000-0400-00000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85725</xdr:rowOff>
        </xdr:from>
        <xdr:to>
          <xdr:col>2</xdr:col>
          <xdr:colOff>57150</xdr:colOff>
          <xdr:row>35</xdr:row>
          <xdr:rowOff>38100</xdr:rowOff>
        </xdr:to>
        <xdr:sp macro="" textlink="">
          <xdr:nvSpPr>
            <xdr:cNvPr id="79883" name="Check Box 11" hidden="1">
              <a:extLst>
                <a:ext uri="{63B3BB69-23CF-44E3-9099-C40C66FF867C}">
                  <a14:compatExt spid="_x0000_s79883"/>
                </a:ext>
                <a:ext uri="{FF2B5EF4-FFF2-40B4-BE49-F238E27FC236}">
                  <a16:creationId xmlns:a16="http://schemas.microsoft.com/office/drawing/2014/main" id="{00000000-0008-0000-0400-00000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85725</xdr:rowOff>
        </xdr:from>
        <xdr:to>
          <xdr:col>2</xdr:col>
          <xdr:colOff>57150</xdr:colOff>
          <xdr:row>38</xdr:row>
          <xdr:rowOff>38100</xdr:rowOff>
        </xdr:to>
        <xdr:sp macro="" textlink="">
          <xdr:nvSpPr>
            <xdr:cNvPr id="79884" name="Check Box 12" hidden="1">
              <a:extLst>
                <a:ext uri="{63B3BB69-23CF-44E3-9099-C40C66FF867C}">
                  <a14:compatExt spid="_x0000_s79884"/>
                </a:ext>
                <a:ext uri="{FF2B5EF4-FFF2-40B4-BE49-F238E27FC236}">
                  <a16:creationId xmlns:a16="http://schemas.microsoft.com/office/drawing/2014/main" id="{00000000-0008-0000-0400-00000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85725</xdr:rowOff>
        </xdr:from>
        <xdr:to>
          <xdr:col>2</xdr:col>
          <xdr:colOff>57150</xdr:colOff>
          <xdr:row>39</xdr:row>
          <xdr:rowOff>38100</xdr:rowOff>
        </xdr:to>
        <xdr:sp macro="" textlink="">
          <xdr:nvSpPr>
            <xdr:cNvPr id="79885" name="Check Box 13" hidden="1">
              <a:extLst>
                <a:ext uri="{63B3BB69-23CF-44E3-9099-C40C66FF867C}">
                  <a14:compatExt spid="_x0000_s79885"/>
                </a:ext>
                <a:ext uri="{FF2B5EF4-FFF2-40B4-BE49-F238E27FC236}">
                  <a16:creationId xmlns:a16="http://schemas.microsoft.com/office/drawing/2014/main" id="{00000000-0008-0000-0400-00000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85725</xdr:rowOff>
        </xdr:from>
        <xdr:to>
          <xdr:col>2</xdr:col>
          <xdr:colOff>57150</xdr:colOff>
          <xdr:row>40</xdr:row>
          <xdr:rowOff>38100</xdr:rowOff>
        </xdr:to>
        <xdr:sp macro="" textlink="">
          <xdr:nvSpPr>
            <xdr:cNvPr id="79886" name="Check Box 14" hidden="1">
              <a:extLst>
                <a:ext uri="{63B3BB69-23CF-44E3-9099-C40C66FF867C}">
                  <a14:compatExt spid="_x0000_s79886"/>
                </a:ext>
                <a:ext uri="{FF2B5EF4-FFF2-40B4-BE49-F238E27FC236}">
                  <a16:creationId xmlns:a16="http://schemas.microsoft.com/office/drawing/2014/main" id="{00000000-0008-0000-0400-00000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85725</xdr:rowOff>
        </xdr:from>
        <xdr:to>
          <xdr:col>2</xdr:col>
          <xdr:colOff>57150</xdr:colOff>
          <xdr:row>41</xdr:row>
          <xdr:rowOff>38100</xdr:rowOff>
        </xdr:to>
        <xdr:sp macro="" textlink="">
          <xdr:nvSpPr>
            <xdr:cNvPr id="79887" name="Check Box 15" hidden="1">
              <a:extLst>
                <a:ext uri="{63B3BB69-23CF-44E3-9099-C40C66FF867C}">
                  <a14:compatExt spid="_x0000_s79887"/>
                </a:ext>
                <a:ext uri="{FF2B5EF4-FFF2-40B4-BE49-F238E27FC236}">
                  <a16:creationId xmlns:a16="http://schemas.microsoft.com/office/drawing/2014/main" id="{00000000-0008-0000-0400-00000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85725</xdr:rowOff>
        </xdr:from>
        <xdr:to>
          <xdr:col>2</xdr:col>
          <xdr:colOff>57150</xdr:colOff>
          <xdr:row>42</xdr:row>
          <xdr:rowOff>38100</xdr:rowOff>
        </xdr:to>
        <xdr:sp macro="" textlink="">
          <xdr:nvSpPr>
            <xdr:cNvPr id="79888" name="Check Box 16" hidden="1">
              <a:extLst>
                <a:ext uri="{63B3BB69-23CF-44E3-9099-C40C66FF867C}">
                  <a14:compatExt spid="_x0000_s79888"/>
                </a:ext>
                <a:ext uri="{FF2B5EF4-FFF2-40B4-BE49-F238E27FC236}">
                  <a16:creationId xmlns:a16="http://schemas.microsoft.com/office/drawing/2014/main" id="{00000000-0008-0000-0400-00001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85725</xdr:rowOff>
        </xdr:from>
        <xdr:to>
          <xdr:col>2</xdr:col>
          <xdr:colOff>57150</xdr:colOff>
          <xdr:row>43</xdr:row>
          <xdr:rowOff>38100</xdr:rowOff>
        </xdr:to>
        <xdr:sp macro="" textlink="">
          <xdr:nvSpPr>
            <xdr:cNvPr id="79889" name="Check Box 17" hidden="1">
              <a:extLst>
                <a:ext uri="{63B3BB69-23CF-44E3-9099-C40C66FF867C}">
                  <a14:compatExt spid="_x0000_s79889"/>
                </a:ext>
                <a:ext uri="{FF2B5EF4-FFF2-40B4-BE49-F238E27FC236}">
                  <a16:creationId xmlns:a16="http://schemas.microsoft.com/office/drawing/2014/main" id="{00000000-0008-0000-0400-00001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85725</xdr:rowOff>
        </xdr:from>
        <xdr:to>
          <xdr:col>2</xdr:col>
          <xdr:colOff>57150</xdr:colOff>
          <xdr:row>44</xdr:row>
          <xdr:rowOff>38100</xdr:rowOff>
        </xdr:to>
        <xdr:sp macro="" textlink="">
          <xdr:nvSpPr>
            <xdr:cNvPr id="79890" name="Check Box 18" hidden="1">
              <a:extLst>
                <a:ext uri="{63B3BB69-23CF-44E3-9099-C40C66FF867C}">
                  <a14:compatExt spid="_x0000_s79890"/>
                </a:ext>
                <a:ext uri="{FF2B5EF4-FFF2-40B4-BE49-F238E27FC236}">
                  <a16:creationId xmlns:a16="http://schemas.microsoft.com/office/drawing/2014/main" id="{00000000-0008-0000-0400-00001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85725</xdr:rowOff>
        </xdr:from>
        <xdr:to>
          <xdr:col>2</xdr:col>
          <xdr:colOff>57150</xdr:colOff>
          <xdr:row>45</xdr:row>
          <xdr:rowOff>38100</xdr:rowOff>
        </xdr:to>
        <xdr:sp macro="" textlink="">
          <xdr:nvSpPr>
            <xdr:cNvPr id="79891" name="Check Box 19" hidden="1">
              <a:extLst>
                <a:ext uri="{63B3BB69-23CF-44E3-9099-C40C66FF867C}">
                  <a14:compatExt spid="_x0000_s79891"/>
                </a:ext>
                <a:ext uri="{FF2B5EF4-FFF2-40B4-BE49-F238E27FC236}">
                  <a16:creationId xmlns:a16="http://schemas.microsoft.com/office/drawing/2014/main" id="{00000000-0008-0000-0400-00001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85725</xdr:rowOff>
        </xdr:from>
        <xdr:to>
          <xdr:col>2</xdr:col>
          <xdr:colOff>57150</xdr:colOff>
          <xdr:row>46</xdr:row>
          <xdr:rowOff>38100</xdr:rowOff>
        </xdr:to>
        <xdr:sp macro="" textlink="">
          <xdr:nvSpPr>
            <xdr:cNvPr id="79892" name="Check Box 20" hidden="1">
              <a:extLst>
                <a:ext uri="{63B3BB69-23CF-44E3-9099-C40C66FF867C}">
                  <a14:compatExt spid="_x0000_s79892"/>
                </a:ext>
                <a:ext uri="{FF2B5EF4-FFF2-40B4-BE49-F238E27FC236}">
                  <a16:creationId xmlns:a16="http://schemas.microsoft.com/office/drawing/2014/main" id="{00000000-0008-0000-0400-00001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85725</xdr:rowOff>
        </xdr:from>
        <xdr:to>
          <xdr:col>2</xdr:col>
          <xdr:colOff>57150</xdr:colOff>
          <xdr:row>47</xdr:row>
          <xdr:rowOff>38100</xdr:rowOff>
        </xdr:to>
        <xdr:sp macro="" textlink="">
          <xdr:nvSpPr>
            <xdr:cNvPr id="79893" name="Check Box 21" hidden="1">
              <a:extLst>
                <a:ext uri="{63B3BB69-23CF-44E3-9099-C40C66FF867C}">
                  <a14:compatExt spid="_x0000_s79893"/>
                </a:ext>
                <a:ext uri="{FF2B5EF4-FFF2-40B4-BE49-F238E27FC236}">
                  <a16:creationId xmlns:a16="http://schemas.microsoft.com/office/drawing/2014/main" id="{00000000-0008-0000-0400-00001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85725</xdr:rowOff>
        </xdr:from>
        <xdr:to>
          <xdr:col>2</xdr:col>
          <xdr:colOff>57150</xdr:colOff>
          <xdr:row>48</xdr:row>
          <xdr:rowOff>38100</xdr:rowOff>
        </xdr:to>
        <xdr:sp macro="" textlink="">
          <xdr:nvSpPr>
            <xdr:cNvPr id="79894" name="Check Box 22" hidden="1">
              <a:extLst>
                <a:ext uri="{63B3BB69-23CF-44E3-9099-C40C66FF867C}">
                  <a14:compatExt spid="_x0000_s79894"/>
                </a:ext>
                <a:ext uri="{FF2B5EF4-FFF2-40B4-BE49-F238E27FC236}">
                  <a16:creationId xmlns:a16="http://schemas.microsoft.com/office/drawing/2014/main" id="{00000000-0008-0000-0400-00001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85725</xdr:rowOff>
        </xdr:from>
        <xdr:to>
          <xdr:col>2</xdr:col>
          <xdr:colOff>57150</xdr:colOff>
          <xdr:row>49</xdr:row>
          <xdr:rowOff>38100</xdr:rowOff>
        </xdr:to>
        <xdr:sp macro="" textlink="">
          <xdr:nvSpPr>
            <xdr:cNvPr id="79895" name="Check Box 23" hidden="1">
              <a:extLst>
                <a:ext uri="{63B3BB69-23CF-44E3-9099-C40C66FF867C}">
                  <a14:compatExt spid="_x0000_s79895"/>
                </a:ext>
                <a:ext uri="{FF2B5EF4-FFF2-40B4-BE49-F238E27FC236}">
                  <a16:creationId xmlns:a16="http://schemas.microsoft.com/office/drawing/2014/main" id="{00000000-0008-0000-0400-00001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85725</xdr:rowOff>
        </xdr:from>
        <xdr:to>
          <xdr:col>2</xdr:col>
          <xdr:colOff>57150</xdr:colOff>
          <xdr:row>50</xdr:row>
          <xdr:rowOff>38100</xdr:rowOff>
        </xdr:to>
        <xdr:sp macro="" textlink="">
          <xdr:nvSpPr>
            <xdr:cNvPr id="79896" name="Check Box 24" hidden="1">
              <a:extLst>
                <a:ext uri="{63B3BB69-23CF-44E3-9099-C40C66FF867C}">
                  <a14:compatExt spid="_x0000_s79896"/>
                </a:ext>
                <a:ext uri="{FF2B5EF4-FFF2-40B4-BE49-F238E27FC236}">
                  <a16:creationId xmlns:a16="http://schemas.microsoft.com/office/drawing/2014/main" id="{00000000-0008-0000-0400-00001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85725</xdr:rowOff>
        </xdr:from>
        <xdr:to>
          <xdr:col>2</xdr:col>
          <xdr:colOff>57150</xdr:colOff>
          <xdr:row>51</xdr:row>
          <xdr:rowOff>38100</xdr:rowOff>
        </xdr:to>
        <xdr:sp macro="" textlink="">
          <xdr:nvSpPr>
            <xdr:cNvPr id="79897" name="Check Box 25" hidden="1">
              <a:extLst>
                <a:ext uri="{63B3BB69-23CF-44E3-9099-C40C66FF867C}">
                  <a14:compatExt spid="_x0000_s79897"/>
                </a:ext>
                <a:ext uri="{FF2B5EF4-FFF2-40B4-BE49-F238E27FC236}">
                  <a16:creationId xmlns:a16="http://schemas.microsoft.com/office/drawing/2014/main" id="{00000000-0008-0000-0400-00001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85725</xdr:rowOff>
        </xdr:from>
        <xdr:to>
          <xdr:col>2</xdr:col>
          <xdr:colOff>57150</xdr:colOff>
          <xdr:row>52</xdr:row>
          <xdr:rowOff>38100</xdr:rowOff>
        </xdr:to>
        <xdr:sp macro="" textlink="">
          <xdr:nvSpPr>
            <xdr:cNvPr id="79898" name="Check Box 26" hidden="1">
              <a:extLst>
                <a:ext uri="{63B3BB69-23CF-44E3-9099-C40C66FF867C}">
                  <a14:compatExt spid="_x0000_s79898"/>
                </a:ext>
                <a:ext uri="{FF2B5EF4-FFF2-40B4-BE49-F238E27FC236}">
                  <a16:creationId xmlns:a16="http://schemas.microsoft.com/office/drawing/2014/main" id="{00000000-0008-0000-0400-00001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85725</xdr:rowOff>
        </xdr:from>
        <xdr:to>
          <xdr:col>2</xdr:col>
          <xdr:colOff>57150</xdr:colOff>
          <xdr:row>53</xdr:row>
          <xdr:rowOff>38100</xdr:rowOff>
        </xdr:to>
        <xdr:sp macro="" textlink="">
          <xdr:nvSpPr>
            <xdr:cNvPr id="79899" name="Check Box 27" hidden="1">
              <a:extLst>
                <a:ext uri="{63B3BB69-23CF-44E3-9099-C40C66FF867C}">
                  <a14:compatExt spid="_x0000_s79899"/>
                </a:ext>
                <a:ext uri="{FF2B5EF4-FFF2-40B4-BE49-F238E27FC236}">
                  <a16:creationId xmlns:a16="http://schemas.microsoft.com/office/drawing/2014/main" id="{00000000-0008-0000-0400-00001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85725</xdr:rowOff>
        </xdr:from>
        <xdr:to>
          <xdr:col>2</xdr:col>
          <xdr:colOff>57150</xdr:colOff>
          <xdr:row>54</xdr:row>
          <xdr:rowOff>38100</xdr:rowOff>
        </xdr:to>
        <xdr:sp macro="" textlink="">
          <xdr:nvSpPr>
            <xdr:cNvPr id="79900" name="Check Box 28" hidden="1">
              <a:extLst>
                <a:ext uri="{63B3BB69-23CF-44E3-9099-C40C66FF867C}">
                  <a14:compatExt spid="_x0000_s79900"/>
                </a:ext>
                <a:ext uri="{FF2B5EF4-FFF2-40B4-BE49-F238E27FC236}">
                  <a16:creationId xmlns:a16="http://schemas.microsoft.com/office/drawing/2014/main" id="{00000000-0008-0000-0400-00001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85725</xdr:rowOff>
        </xdr:from>
        <xdr:to>
          <xdr:col>2</xdr:col>
          <xdr:colOff>57150</xdr:colOff>
          <xdr:row>55</xdr:row>
          <xdr:rowOff>38100</xdr:rowOff>
        </xdr:to>
        <xdr:sp macro="" textlink="">
          <xdr:nvSpPr>
            <xdr:cNvPr id="79901" name="Check Box 29" hidden="1">
              <a:extLst>
                <a:ext uri="{63B3BB69-23CF-44E3-9099-C40C66FF867C}">
                  <a14:compatExt spid="_x0000_s79901"/>
                </a:ext>
                <a:ext uri="{FF2B5EF4-FFF2-40B4-BE49-F238E27FC236}">
                  <a16:creationId xmlns:a16="http://schemas.microsoft.com/office/drawing/2014/main" id="{00000000-0008-0000-0400-00001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85725</xdr:rowOff>
        </xdr:from>
        <xdr:to>
          <xdr:col>2</xdr:col>
          <xdr:colOff>57150</xdr:colOff>
          <xdr:row>56</xdr:row>
          <xdr:rowOff>38100</xdr:rowOff>
        </xdr:to>
        <xdr:sp macro="" textlink="">
          <xdr:nvSpPr>
            <xdr:cNvPr id="79902" name="Check Box 30" hidden="1">
              <a:extLst>
                <a:ext uri="{63B3BB69-23CF-44E3-9099-C40C66FF867C}">
                  <a14:compatExt spid="_x0000_s79902"/>
                </a:ext>
                <a:ext uri="{FF2B5EF4-FFF2-40B4-BE49-F238E27FC236}">
                  <a16:creationId xmlns:a16="http://schemas.microsoft.com/office/drawing/2014/main" id="{00000000-0008-0000-0400-00001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85725</xdr:rowOff>
        </xdr:from>
        <xdr:to>
          <xdr:col>2</xdr:col>
          <xdr:colOff>57150</xdr:colOff>
          <xdr:row>57</xdr:row>
          <xdr:rowOff>38100</xdr:rowOff>
        </xdr:to>
        <xdr:sp macro="" textlink="">
          <xdr:nvSpPr>
            <xdr:cNvPr id="79903" name="Check Box 31" hidden="1">
              <a:extLst>
                <a:ext uri="{63B3BB69-23CF-44E3-9099-C40C66FF867C}">
                  <a14:compatExt spid="_x0000_s79903"/>
                </a:ext>
                <a:ext uri="{FF2B5EF4-FFF2-40B4-BE49-F238E27FC236}">
                  <a16:creationId xmlns:a16="http://schemas.microsoft.com/office/drawing/2014/main" id="{00000000-0008-0000-0400-00001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85725</xdr:rowOff>
        </xdr:from>
        <xdr:to>
          <xdr:col>2</xdr:col>
          <xdr:colOff>57150</xdr:colOff>
          <xdr:row>58</xdr:row>
          <xdr:rowOff>38100</xdr:rowOff>
        </xdr:to>
        <xdr:sp macro="" textlink="">
          <xdr:nvSpPr>
            <xdr:cNvPr id="79904" name="Check Box 32" hidden="1">
              <a:extLst>
                <a:ext uri="{63B3BB69-23CF-44E3-9099-C40C66FF867C}">
                  <a14:compatExt spid="_x0000_s79904"/>
                </a:ext>
                <a:ext uri="{FF2B5EF4-FFF2-40B4-BE49-F238E27FC236}">
                  <a16:creationId xmlns:a16="http://schemas.microsoft.com/office/drawing/2014/main" id="{00000000-0008-0000-0400-00002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85725</xdr:rowOff>
        </xdr:from>
        <xdr:to>
          <xdr:col>2</xdr:col>
          <xdr:colOff>57150</xdr:colOff>
          <xdr:row>59</xdr:row>
          <xdr:rowOff>38100</xdr:rowOff>
        </xdr:to>
        <xdr:sp macro="" textlink="">
          <xdr:nvSpPr>
            <xdr:cNvPr id="79905" name="Check Box 33" hidden="1">
              <a:extLst>
                <a:ext uri="{63B3BB69-23CF-44E3-9099-C40C66FF867C}">
                  <a14:compatExt spid="_x0000_s79905"/>
                </a:ext>
                <a:ext uri="{FF2B5EF4-FFF2-40B4-BE49-F238E27FC236}">
                  <a16:creationId xmlns:a16="http://schemas.microsoft.com/office/drawing/2014/main" id="{00000000-0008-0000-0400-00002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85725</xdr:rowOff>
        </xdr:from>
        <xdr:to>
          <xdr:col>2</xdr:col>
          <xdr:colOff>57150</xdr:colOff>
          <xdr:row>60</xdr:row>
          <xdr:rowOff>38100</xdr:rowOff>
        </xdr:to>
        <xdr:sp macro="" textlink="">
          <xdr:nvSpPr>
            <xdr:cNvPr id="79906" name="Check Box 34" hidden="1">
              <a:extLst>
                <a:ext uri="{63B3BB69-23CF-44E3-9099-C40C66FF867C}">
                  <a14:compatExt spid="_x0000_s79906"/>
                </a:ext>
                <a:ext uri="{FF2B5EF4-FFF2-40B4-BE49-F238E27FC236}">
                  <a16:creationId xmlns:a16="http://schemas.microsoft.com/office/drawing/2014/main" id="{00000000-0008-0000-0400-00002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85725</xdr:rowOff>
        </xdr:from>
        <xdr:to>
          <xdr:col>2</xdr:col>
          <xdr:colOff>57150</xdr:colOff>
          <xdr:row>61</xdr:row>
          <xdr:rowOff>38100</xdr:rowOff>
        </xdr:to>
        <xdr:sp macro="" textlink="">
          <xdr:nvSpPr>
            <xdr:cNvPr id="79907" name="Check Box 35" hidden="1">
              <a:extLst>
                <a:ext uri="{63B3BB69-23CF-44E3-9099-C40C66FF867C}">
                  <a14:compatExt spid="_x0000_s79907"/>
                </a:ext>
                <a:ext uri="{FF2B5EF4-FFF2-40B4-BE49-F238E27FC236}">
                  <a16:creationId xmlns:a16="http://schemas.microsoft.com/office/drawing/2014/main" id="{00000000-0008-0000-0400-00002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85725</xdr:rowOff>
        </xdr:from>
        <xdr:to>
          <xdr:col>2</xdr:col>
          <xdr:colOff>57150</xdr:colOff>
          <xdr:row>62</xdr:row>
          <xdr:rowOff>38100</xdr:rowOff>
        </xdr:to>
        <xdr:sp macro="" textlink="">
          <xdr:nvSpPr>
            <xdr:cNvPr id="79908" name="Check Box 36" hidden="1">
              <a:extLst>
                <a:ext uri="{63B3BB69-23CF-44E3-9099-C40C66FF867C}">
                  <a14:compatExt spid="_x0000_s79908"/>
                </a:ext>
                <a:ext uri="{FF2B5EF4-FFF2-40B4-BE49-F238E27FC236}">
                  <a16:creationId xmlns:a16="http://schemas.microsoft.com/office/drawing/2014/main" id="{00000000-0008-0000-0400-00002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85725</xdr:rowOff>
        </xdr:from>
        <xdr:to>
          <xdr:col>2</xdr:col>
          <xdr:colOff>57150</xdr:colOff>
          <xdr:row>63</xdr:row>
          <xdr:rowOff>38100</xdr:rowOff>
        </xdr:to>
        <xdr:sp macro="" textlink="">
          <xdr:nvSpPr>
            <xdr:cNvPr id="79909" name="Check Box 37" hidden="1">
              <a:extLst>
                <a:ext uri="{63B3BB69-23CF-44E3-9099-C40C66FF867C}">
                  <a14:compatExt spid="_x0000_s79909"/>
                </a:ext>
                <a:ext uri="{FF2B5EF4-FFF2-40B4-BE49-F238E27FC236}">
                  <a16:creationId xmlns:a16="http://schemas.microsoft.com/office/drawing/2014/main" id="{00000000-0008-0000-0400-00002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62</xdr:row>
          <xdr:rowOff>85725</xdr:rowOff>
        </xdr:from>
        <xdr:to>
          <xdr:col>2</xdr:col>
          <xdr:colOff>57150</xdr:colOff>
          <xdr:row>64</xdr:row>
          <xdr:rowOff>38100</xdr:rowOff>
        </xdr:to>
        <xdr:sp macro="" textlink="">
          <xdr:nvSpPr>
            <xdr:cNvPr id="79910" name="Check Box 38" hidden="1">
              <a:extLst>
                <a:ext uri="{63B3BB69-23CF-44E3-9099-C40C66FF867C}">
                  <a14:compatExt spid="_x0000_s79910"/>
                </a:ext>
                <a:ext uri="{FF2B5EF4-FFF2-40B4-BE49-F238E27FC236}">
                  <a16:creationId xmlns:a16="http://schemas.microsoft.com/office/drawing/2014/main" id="{00000000-0008-0000-0400-00002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85725</xdr:rowOff>
        </xdr:from>
        <xdr:to>
          <xdr:col>2</xdr:col>
          <xdr:colOff>57150</xdr:colOff>
          <xdr:row>65</xdr:row>
          <xdr:rowOff>38100</xdr:rowOff>
        </xdr:to>
        <xdr:sp macro="" textlink="">
          <xdr:nvSpPr>
            <xdr:cNvPr id="79911" name="Check Box 39" hidden="1">
              <a:extLst>
                <a:ext uri="{63B3BB69-23CF-44E3-9099-C40C66FF867C}">
                  <a14:compatExt spid="_x0000_s79911"/>
                </a:ext>
                <a:ext uri="{FF2B5EF4-FFF2-40B4-BE49-F238E27FC236}">
                  <a16:creationId xmlns:a16="http://schemas.microsoft.com/office/drawing/2014/main" id="{00000000-0008-0000-0400-00002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85725</xdr:rowOff>
        </xdr:from>
        <xdr:to>
          <xdr:col>2</xdr:col>
          <xdr:colOff>57150</xdr:colOff>
          <xdr:row>66</xdr:row>
          <xdr:rowOff>38100</xdr:rowOff>
        </xdr:to>
        <xdr:sp macro="" textlink="">
          <xdr:nvSpPr>
            <xdr:cNvPr id="79912" name="Check Box 40" hidden="1">
              <a:extLst>
                <a:ext uri="{63B3BB69-23CF-44E3-9099-C40C66FF867C}">
                  <a14:compatExt spid="_x0000_s79912"/>
                </a:ext>
                <a:ext uri="{FF2B5EF4-FFF2-40B4-BE49-F238E27FC236}">
                  <a16:creationId xmlns:a16="http://schemas.microsoft.com/office/drawing/2014/main" id="{00000000-0008-0000-0400-00002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85725</xdr:rowOff>
        </xdr:from>
        <xdr:to>
          <xdr:col>2</xdr:col>
          <xdr:colOff>57150</xdr:colOff>
          <xdr:row>67</xdr:row>
          <xdr:rowOff>38100</xdr:rowOff>
        </xdr:to>
        <xdr:sp macro="" textlink="">
          <xdr:nvSpPr>
            <xdr:cNvPr id="79913" name="Check Box 41" hidden="1">
              <a:extLst>
                <a:ext uri="{63B3BB69-23CF-44E3-9099-C40C66FF867C}">
                  <a14:compatExt spid="_x0000_s79913"/>
                </a:ext>
                <a:ext uri="{FF2B5EF4-FFF2-40B4-BE49-F238E27FC236}">
                  <a16:creationId xmlns:a16="http://schemas.microsoft.com/office/drawing/2014/main" id="{00000000-0008-0000-0400-00002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85725</xdr:rowOff>
        </xdr:from>
        <xdr:to>
          <xdr:col>2</xdr:col>
          <xdr:colOff>57150</xdr:colOff>
          <xdr:row>68</xdr:row>
          <xdr:rowOff>38100</xdr:rowOff>
        </xdr:to>
        <xdr:sp macro="" textlink="">
          <xdr:nvSpPr>
            <xdr:cNvPr id="79914" name="Check Box 42" hidden="1">
              <a:extLst>
                <a:ext uri="{63B3BB69-23CF-44E3-9099-C40C66FF867C}">
                  <a14:compatExt spid="_x0000_s79914"/>
                </a:ext>
                <a:ext uri="{FF2B5EF4-FFF2-40B4-BE49-F238E27FC236}">
                  <a16:creationId xmlns:a16="http://schemas.microsoft.com/office/drawing/2014/main" id="{00000000-0008-0000-0400-00002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85725</xdr:rowOff>
        </xdr:from>
        <xdr:to>
          <xdr:col>2</xdr:col>
          <xdr:colOff>57150</xdr:colOff>
          <xdr:row>69</xdr:row>
          <xdr:rowOff>38100</xdr:rowOff>
        </xdr:to>
        <xdr:sp macro="" textlink="">
          <xdr:nvSpPr>
            <xdr:cNvPr id="79915" name="Check Box 43" hidden="1">
              <a:extLst>
                <a:ext uri="{63B3BB69-23CF-44E3-9099-C40C66FF867C}">
                  <a14:compatExt spid="_x0000_s79915"/>
                </a:ext>
                <a:ext uri="{FF2B5EF4-FFF2-40B4-BE49-F238E27FC236}">
                  <a16:creationId xmlns:a16="http://schemas.microsoft.com/office/drawing/2014/main" id="{00000000-0008-0000-0400-00002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85725</xdr:rowOff>
        </xdr:from>
        <xdr:to>
          <xdr:col>2</xdr:col>
          <xdr:colOff>57150</xdr:colOff>
          <xdr:row>70</xdr:row>
          <xdr:rowOff>38100</xdr:rowOff>
        </xdr:to>
        <xdr:sp macro="" textlink="">
          <xdr:nvSpPr>
            <xdr:cNvPr id="79916" name="Check Box 44" hidden="1">
              <a:extLst>
                <a:ext uri="{63B3BB69-23CF-44E3-9099-C40C66FF867C}">
                  <a14:compatExt spid="_x0000_s79916"/>
                </a:ext>
                <a:ext uri="{FF2B5EF4-FFF2-40B4-BE49-F238E27FC236}">
                  <a16:creationId xmlns:a16="http://schemas.microsoft.com/office/drawing/2014/main" id="{00000000-0008-0000-0400-00002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85725</xdr:rowOff>
        </xdr:from>
        <xdr:to>
          <xdr:col>2</xdr:col>
          <xdr:colOff>57150</xdr:colOff>
          <xdr:row>71</xdr:row>
          <xdr:rowOff>38100</xdr:rowOff>
        </xdr:to>
        <xdr:sp macro="" textlink="">
          <xdr:nvSpPr>
            <xdr:cNvPr id="79917" name="Check Box 45" hidden="1">
              <a:extLst>
                <a:ext uri="{63B3BB69-23CF-44E3-9099-C40C66FF867C}">
                  <a14:compatExt spid="_x0000_s79917"/>
                </a:ext>
                <a:ext uri="{FF2B5EF4-FFF2-40B4-BE49-F238E27FC236}">
                  <a16:creationId xmlns:a16="http://schemas.microsoft.com/office/drawing/2014/main" id="{00000000-0008-0000-0400-00002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85725</xdr:rowOff>
        </xdr:from>
        <xdr:to>
          <xdr:col>2</xdr:col>
          <xdr:colOff>57150</xdr:colOff>
          <xdr:row>72</xdr:row>
          <xdr:rowOff>38100</xdr:rowOff>
        </xdr:to>
        <xdr:sp macro="" textlink="">
          <xdr:nvSpPr>
            <xdr:cNvPr id="79918" name="Check Box 46" hidden="1">
              <a:extLst>
                <a:ext uri="{63B3BB69-23CF-44E3-9099-C40C66FF867C}">
                  <a14:compatExt spid="_x0000_s79918"/>
                </a:ext>
                <a:ext uri="{FF2B5EF4-FFF2-40B4-BE49-F238E27FC236}">
                  <a16:creationId xmlns:a16="http://schemas.microsoft.com/office/drawing/2014/main" id="{00000000-0008-0000-0400-00002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85725</xdr:rowOff>
        </xdr:from>
        <xdr:to>
          <xdr:col>2</xdr:col>
          <xdr:colOff>57150</xdr:colOff>
          <xdr:row>73</xdr:row>
          <xdr:rowOff>38100</xdr:rowOff>
        </xdr:to>
        <xdr:sp macro="" textlink="">
          <xdr:nvSpPr>
            <xdr:cNvPr id="79919" name="Check Box 47" hidden="1">
              <a:extLst>
                <a:ext uri="{63B3BB69-23CF-44E3-9099-C40C66FF867C}">
                  <a14:compatExt spid="_x0000_s79919"/>
                </a:ext>
                <a:ext uri="{FF2B5EF4-FFF2-40B4-BE49-F238E27FC236}">
                  <a16:creationId xmlns:a16="http://schemas.microsoft.com/office/drawing/2014/main" id="{00000000-0008-0000-0400-00002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72</xdr:row>
          <xdr:rowOff>85725</xdr:rowOff>
        </xdr:from>
        <xdr:to>
          <xdr:col>2</xdr:col>
          <xdr:colOff>57150</xdr:colOff>
          <xdr:row>74</xdr:row>
          <xdr:rowOff>38100</xdr:rowOff>
        </xdr:to>
        <xdr:sp macro="" textlink="">
          <xdr:nvSpPr>
            <xdr:cNvPr id="79920" name="Check Box 48" hidden="1">
              <a:extLst>
                <a:ext uri="{63B3BB69-23CF-44E3-9099-C40C66FF867C}">
                  <a14:compatExt spid="_x0000_s79920"/>
                </a:ext>
                <a:ext uri="{FF2B5EF4-FFF2-40B4-BE49-F238E27FC236}">
                  <a16:creationId xmlns:a16="http://schemas.microsoft.com/office/drawing/2014/main" id="{00000000-0008-0000-0400-00003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85725</xdr:rowOff>
        </xdr:from>
        <xdr:to>
          <xdr:col>2</xdr:col>
          <xdr:colOff>57150</xdr:colOff>
          <xdr:row>36</xdr:row>
          <xdr:rowOff>38100</xdr:rowOff>
        </xdr:to>
        <xdr:sp macro="" textlink="">
          <xdr:nvSpPr>
            <xdr:cNvPr id="79921" name="Check Box 49" hidden="1">
              <a:extLst>
                <a:ext uri="{63B3BB69-23CF-44E3-9099-C40C66FF867C}">
                  <a14:compatExt spid="_x0000_s79921"/>
                </a:ext>
                <a:ext uri="{FF2B5EF4-FFF2-40B4-BE49-F238E27FC236}">
                  <a16:creationId xmlns:a16="http://schemas.microsoft.com/office/drawing/2014/main" id="{00000000-0008-0000-0400-00003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85725</xdr:rowOff>
        </xdr:from>
        <xdr:to>
          <xdr:col>2</xdr:col>
          <xdr:colOff>57150</xdr:colOff>
          <xdr:row>37</xdr:row>
          <xdr:rowOff>38100</xdr:rowOff>
        </xdr:to>
        <xdr:sp macro="" textlink="">
          <xdr:nvSpPr>
            <xdr:cNvPr id="79922" name="Check Box 50" hidden="1">
              <a:extLst>
                <a:ext uri="{63B3BB69-23CF-44E3-9099-C40C66FF867C}">
                  <a14:compatExt spid="_x0000_s79922"/>
                </a:ext>
                <a:ext uri="{FF2B5EF4-FFF2-40B4-BE49-F238E27FC236}">
                  <a16:creationId xmlns:a16="http://schemas.microsoft.com/office/drawing/2014/main" id="{00000000-0008-0000-0400-00003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85725</xdr:rowOff>
        </xdr:from>
        <xdr:to>
          <xdr:col>2</xdr:col>
          <xdr:colOff>57150</xdr:colOff>
          <xdr:row>75</xdr:row>
          <xdr:rowOff>38100</xdr:rowOff>
        </xdr:to>
        <xdr:sp macro="" textlink="">
          <xdr:nvSpPr>
            <xdr:cNvPr id="79923" name="Check Box 51" hidden="1">
              <a:extLst>
                <a:ext uri="{63B3BB69-23CF-44E3-9099-C40C66FF867C}">
                  <a14:compatExt spid="_x0000_s79923"/>
                </a:ext>
                <a:ext uri="{FF2B5EF4-FFF2-40B4-BE49-F238E27FC236}">
                  <a16:creationId xmlns:a16="http://schemas.microsoft.com/office/drawing/2014/main" id="{00000000-0008-0000-0400-00003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74</xdr:row>
          <xdr:rowOff>85725</xdr:rowOff>
        </xdr:from>
        <xdr:to>
          <xdr:col>2</xdr:col>
          <xdr:colOff>57150</xdr:colOff>
          <xdr:row>76</xdr:row>
          <xdr:rowOff>38100</xdr:rowOff>
        </xdr:to>
        <xdr:sp macro="" textlink="">
          <xdr:nvSpPr>
            <xdr:cNvPr id="79924" name="Check Box 52" hidden="1">
              <a:extLst>
                <a:ext uri="{63B3BB69-23CF-44E3-9099-C40C66FF867C}">
                  <a14:compatExt spid="_x0000_s79924"/>
                </a:ext>
                <a:ext uri="{FF2B5EF4-FFF2-40B4-BE49-F238E27FC236}">
                  <a16:creationId xmlns:a16="http://schemas.microsoft.com/office/drawing/2014/main" id="{00000000-0008-0000-0400-00003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85725</xdr:rowOff>
        </xdr:from>
        <xdr:to>
          <xdr:col>2</xdr:col>
          <xdr:colOff>57150</xdr:colOff>
          <xdr:row>77</xdr:row>
          <xdr:rowOff>38100</xdr:rowOff>
        </xdr:to>
        <xdr:sp macro="" textlink="">
          <xdr:nvSpPr>
            <xdr:cNvPr id="79925" name="Check Box 53" hidden="1">
              <a:extLst>
                <a:ext uri="{63B3BB69-23CF-44E3-9099-C40C66FF867C}">
                  <a14:compatExt spid="_x0000_s79925"/>
                </a:ext>
                <a:ext uri="{FF2B5EF4-FFF2-40B4-BE49-F238E27FC236}">
                  <a16:creationId xmlns:a16="http://schemas.microsoft.com/office/drawing/2014/main" id="{00000000-0008-0000-0400-00003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85725</xdr:rowOff>
        </xdr:from>
        <xdr:to>
          <xdr:col>2</xdr:col>
          <xdr:colOff>57150</xdr:colOff>
          <xdr:row>78</xdr:row>
          <xdr:rowOff>38100</xdr:rowOff>
        </xdr:to>
        <xdr:sp macro="" textlink="">
          <xdr:nvSpPr>
            <xdr:cNvPr id="79926" name="Check Box 54" hidden="1">
              <a:extLst>
                <a:ext uri="{63B3BB69-23CF-44E3-9099-C40C66FF867C}">
                  <a14:compatExt spid="_x0000_s79926"/>
                </a:ext>
                <a:ext uri="{FF2B5EF4-FFF2-40B4-BE49-F238E27FC236}">
                  <a16:creationId xmlns:a16="http://schemas.microsoft.com/office/drawing/2014/main" id="{00000000-0008-0000-0400-00003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77</xdr:row>
          <xdr:rowOff>85725</xdr:rowOff>
        </xdr:from>
        <xdr:to>
          <xdr:col>2</xdr:col>
          <xdr:colOff>57150</xdr:colOff>
          <xdr:row>79</xdr:row>
          <xdr:rowOff>38100</xdr:rowOff>
        </xdr:to>
        <xdr:sp macro="" textlink="">
          <xdr:nvSpPr>
            <xdr:cNvPr id="79927" name="Check Box 55" hidden="1">
              <a:extLst>
                <a:ext uri="{63B3BB69-23CF-44E3-9099-C40C66FF867C}">
                  <a14:compatExt spid="_x0000_s79927"/>
                </a:ext>
                <a:ext uri="{FF2B5EF4-FFF2-40B4-BE49-F238E27FC236}">
                  <a16:creationId xmlns:a16="http://schemas.microsoft.com/office/drawing/2014/main" id="{00000000-0008-0000-0400-00003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78</xdr:row>
          <xdr:rowOff>85725</xdr:rowOff>
        </xdr:from>
        <xdr:to>
          <xdr:col>2</xdr:col>
          <xdr:colOff>57150</xdr:colOff>
          <xdr:row>80</xdr:row>
          <xdr:rowOff>38100</xdr:rowOff>
        </xdr:to>
        <xdr:sp macro="" textlink="">
          <xdr:nvSpPr>
            <xdr:cNvPr id="79928" name="Check Box 56" hidden="1">
              <a:extLst>
                <a:ext uri="{63B3BB69-23CF-44E3-9099-C40C66FF867C}">
                  <a14:compatExt spid="_x0000_s79928"/>
                </a:ext>
                <a:ext uri="{FF2B5EF4-FFF2-40B4-BE49-F238E27FC236}">
                  <a16:creationId xmlns:a16="http://schemas.microsoft.com/office/drawing/2014/main" id="{00000000-0008-0000-0400-00003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79</xdr:row>
          <xdr:rowOff>85725</xdr:rowOff>
        </xdr:from>
        <xdr:to>
          <xdr:col>2</xdr:col>
          <xdr:colOff>57150</xdr:colOff>
          <xdr:row>81</xdr:row>
          <xdr:rowOff>38100</xdr:rowOff>
        </xdr:to>
        <xdr:sp macro="" textlink="">
          <xdr:nvSpPr>
            <xdr:cNvPr id="79929" name="Check Box 57" hidden="1">
              <a:extLst>
                <a:ext uri="{63B3BB69-23CF-44E3-9099-C40C66FF867C}">
                  <a14:compatExt spid="_x0000_s79929"/>
                </a:ext>
                <a:ext uri="{FF2B5EF4-FFF2-40B4-BE49-F238E27FC236}">
                  <a16:creationId xmlns:a16="http://schemas.microsoft.com/office/drawing/2014/main" id="{00000000-0008-0000-0400-00003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80</xdr:row>
          <xdr:rowOff>85725</xdr:rowOff>
        </xdr:from>
        <xdr:to>
          <xdr:col>2</xdr:col>
          <xdr:colOff>57150</xdr:colOff>
          <xdr:row>82</xdr:row>
          <xdr:rowOff>38100</xdr:rowOff>
        </xdr:to>
        <xdr:sp macro="" textlink="">
          <xdr:nvSpPr>
            <xdr:cNvPr id="79930" name="Check Box 58" hidden="1">
              <a:extLst>
                <a:ext uri="{63B3BB69-23CF-44E3-9099-C40C66FF867C}">
                  <a14:compatExt spid="_x0000_s79930"/>
                </a:ext>
                <a:ext uri="{FF2B5EF4-FFF2-40B4-BE49-F238E27FC236}">
                  <a16:creationId xmlns:a16="http://schemas.microsoft.com/office/drawing/2014/main" id="{00000000-0008-0000-0400-00003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81</xdr:row>
          <xdr:rowOff>85725</xdr:rowOff>
        </xdr:from>
        <xdr:to>
          <xdr:col>2</xdr:col>
          <xdr:colOff>57150</xdr:colOff>
          <xdr:row>83</xdr:row>
          <xdr:rowOff>38100</xdr:rowOff>
        </xdr:to>
        <xdr:sp macro="" textlink="">
          <xdr:nvSpPr>
            <xdr:cNvPr id="79931" name="Check Box 59" hidden="1">
              <a:extLst>
                <a:ext uri="{63B3BB69-23CF-44E3-9099-C40C66FF867C}">
                  <a14:compatExt spid="_x0000_s79931"/>
                </a:ext>
                <a:ext uri="{FF2B5EF4-FFF2-40B4-BE49-F238E27FC236}">
                  <a16:creationId xmlns:a16="http://schemas.microsoft.com/office/drawing/2014/main" id="{00000000-0008-0000-0400-00003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85725</xdr:rowOff>
        </xdr:from>
        <xdr:to>
          <xdr:col>2</xdr:col>
          <xdr:colOff>57150</xdr:colOff>
          <xdr:row>84</xdr:row>
          <xdr:rowOff>38100</xdr:rowOff>
        </xdr:to>
        <xdr:sp macro="" textlink="">
          <xdr:nvSpPr>
            <xdr:cNvPr id="79932" name="Check Box 60" hidden="1">
              <a:extLst>
                <a:ext uri="{63B3BB69-23CF-44E3-9099-C40C66FF867C}">
                  <a14:compatExt spid="_x0000_s79932"/>
                </a:ext>
                <a:ext uri="{FF2B5EF4-FFF2-40B4-BE49-F238E27FC236}">
                  <a16:creationId xmlns:a16="http://schemas.microsoft.com/office/drawing/2014/main" id="{00000000-0008-0000-0400-00003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83</xdr:row>
          <xdr:rowOff>85725</xdr:rowOff>
        </xdr:from>
        <xdr:to>
          <xdr:col>2</xdr:col>
          <xdr:colOff>57150</xdr:colOff>
          <xdr:row>85</xdr:row>
          <xdr:rowOff>38100</xdr:rowOff>
        </xdr:to>
        <xdr:sp macro="" textlink="">
          <xdr:nvSpPr>
            <xdr:cNvPr id="79933" name="Check Box 61" hidden="1">
              <a:extLst>
                <a:ext uri="{63B3BB69-23CF-44E3-9099-C40C66FF867C}">
                  <a14:compatExt spid="_x0000_s79933"/>
                </a:ext>
                <a:ext uri="{FF2B5EF4-FFF2-40B4-BE49-F238E27FC236}">
                  <a16:creationId xmlns:a16="http://schemas.microsoft.com/office/drawing/2014/main" id="{00000000-0008-0000-0400-00003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86</xdr:row>
          <xdr:rowOff>85725</xdr:rowOff>
        </xdr:from>
        <xdr:to>
          <xdr:col>2</xdr:col>
          <xdr:colOff>57150</xdr:colOff>
          <xdr:row>88</xdr:row>
          <xdr:rowOff>38100</xdr:rowOff>
        </xdr:to>
        <xdr:sp macro="" textlink="">
          <xdr:nvSpPr>
            <xdr:cNvPr id="79934" name="Check Box 62" hidden="1">
              <a:extLst>
                <a:ext uri="{63B3BB69-23CF-44E3-9099-C40C66FF867C}">
                  <a14:compatExt spid="_x0000_s79934"/>
                </a:ext>
                <a:ext uri="{FF2B5EF4-FFF2-40B4-BE49-F238E27FC236}">
                  <a16:creationId xmlns:a16="http://schemas.microsoft.com/office/drawing/2014/main" id="{00000000-0008-0000-0400-00003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85725</xdr:rowOff>
        </xdr:from>
        <xdr:to>
          <xdr:col>2</xdr:col>
          <xdr:colOff>57150</xdr:colOff>
          <xdr:row>89</xdr:row>
          <xdr:rowOff>38100</xdr:rowOff>
        </xdr:to>
        <xdr:sp macro="" textlink="">
          <xdr:nvSpPr>
            <xdr:cNvPr id="79935" name="Check Box 63" hidden="1">
              <a:extLst>
                <a:ext uri="{63B3BB69-23CF-44E3-9099-C40C66FF867C}">
                  <a14:compatExt spid="_x0000_s79935"/>
                </a:ext>
                <a:ext uri="{FF2B5EF4-FFF2-40B4-BE49-F238E27FC236}">
                  <a16:creationId xmlns:a16="http://schemas.microsoft.com/office/drawing/2014/main" id="{00000000-0008-0000-0400-00003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85725</xdr:rowOff>
        </xdr:from>
        <xdr:to>
          <xdr:col>2</xdr:col>
          <xdr:colOff>57150</xdr:colOff>
          <xdr:row>90</xdr:row>
          <xdr:rowOff>38100</xdr:rowOff>
        </xdr:to>
        <xdr:sp macro="" textlink="">
          <xdr:nvSpPr>
            <xdr:cNvPr id="79936" name="Check Box 64" hidden="1">
              <a:extLst>
                <a:ext uri="{63B3BB69-23CF-44E3-9099-C40C66FF867C}">
                  <a14:compatExt spid="_x0000_s79936"/>
                </a:ext>
                <a:ext uri="{FF2B5EF4-FFF2-40B4-BE49-F238E27FC236}">
                  <a16:creationId xmlns:a16="http://schemas.microsoft.com/office/drawing/2014/main" id="{00000000-0008-0000-0400-00004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85725</xdr:rowOff>
        </xdr:from>
        <xdr:to>
          <xdr:col>2</xdr:col>
          <xdr:colOff>57150</xdr:colOff>
          <xdr:row>91</xdr:row>
          <xdr:rowOff>38100</xdr:rowOff>
        </xdr:to>
        <xdr:sp macro="" textlink="">
          <xdr:nvSpPr>
            <xdr:cNvPr id="79937" name="Check Box 65" hidden="1">
              <a:extLst>
                <a:ext uri="{63B3BB69-23CF-44E3-9099-C40C66FF867C}">
                  <a14:compatExt spid="_x0000_s79937"/>
                </a:ext>
                <a:ext uri="{FF2B5EF4-FFF2-40B4-BE49-F238E27FC236}">
                  <a16:creationId xmlns:a16="http://schemas.microsoft.com/office/drawing/2014/main" id="{00000000-0008-0000-0400-00004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85725</xdr:rowOff>
        </xdr:from>
        <xdr:to>
          <xdr:col>2</xdr:col>
          <xdr:colOff>57150</xdr:colOff>
          <xdr:row>92</xdr:row>
          <xdr:rowOff>38100</xdr:rowOff>
        </xdr:to>
        <xdr:sp macro="" textlink="">
          <xdr:nvSpPr>
            <xdr:cNvPr id="79938" name="Check Box 66" hidden="1">
              <a:extLst>
                <a:ext uri="{63B3BB69-23CF-44E3-9099-C40C66FF867C}">
                  <a14:compatExt spid="_x0000_s79938"/>
                </a:ext>
                <a:ext uri="{FF2B5EF4-FFF2-40B4-BE49-F238E27FC236}">
                  <a16:creationId xmlns:a16="http://schemas.microsoft.com/office/drawing/2014/main" id="{00000000-0008-0000-0400-00004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85725</xdr:rowOff>
        </xdr:from>
        <xdr:to>
          <xdr:col>2</xdr:col>
          <xdr:colOff>57150</xdr:colOff>
          <xdr:row>93</xdr:row>
          <xdr:rowOff>38100</xdr:rowOff>
        </xdr:to>
        <xdr:sp macro="" textlink="">
          <xdr:nvSpPr>
            <xdr:cNvPr id="79939" name="Check Box 67" hidden="1">
              <a:extLst>
                <a:ext uri="{63B3BB69-23CF-44E3-9099-C40C66FF867C}">
                  <a14:compatExt spid="_x0000_s79939"/>
                </a:ext>
                <a:ext uri="{FF2B5EF4-FFF2-40B4-BE49-F238E27FC236}">
                  <a16:creationId xmlns:a16="http://schemas.microsoft.com/office/drawing/2014/main" id="{00000000-0008-0000-0400-00004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85725</xdr:rowOff>
        </xdr:from>
        <xdr:to>
          <xdr:col>2</xdr:col>
          <xdr:colOff>57150</xdr:colOff>
          <xdr:row>94</xdr:row>
          <xdr:rowOff>38100</xdr:rowOff>
        </xdr:to>
        <xdr:sp macro="" textlink="">
          <xdr:nvSpPr>
            <xdr:cNvPr id="79940" name="Check Box 68" hidden="1">
              <a:extLst>
                <a:ext uri="{63B3BB69-23CF-44E3-9099-C40C66FF867C}">
                  <a14:compatExt spid="_x0000_s79940"/>
                </a:ext>
                <a:ext uri="{FF2B5EF4-FFF2-40B4-BE49-F238E27FC236}">
                  <a16:creationId xmlns:a16="http://schemas.microsoft.com/office/drawing/2014/main" id="{00000000-0008-0000-0400-00004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85725</xdr:rowOff>
        </xdr:from>
        <xdr:to>
          <xdr:col>2</xdr:col>
          <xdr:colOff>57150</xdr:colOff>
          <xdr:row>95</xdr:row>
          <xdr:rowOff>38100</xdr:rowOff>
        </xdr:to>
        <xdr:sp macro="" textlink="">
          <xdr:nvSpPr>
            <xdr:cNvPr id="79941" name="Check Box 69" hidden="1">
              <a:extLst>
                <a:ext uri="{63B3BB69-23CF-44E3-9099-C40C66FF867C}">
                  <a14:compatExt spid="_x0000_s79941"/>
                </a:ext>
                <a:ext uri="{FF2B5EF4-FFF2-40B4-BE49-F238E27FC236}">
                  <a16:creationId xmlns:a16="http://schemas.microsoft.com/office/drawing/2014/main" id="{00000000-0008-0000-0400-00004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85725</xdr:rowOff>
        </xdr:from>
        <xdr:to>
          <xdr:col>2</xdr:col>
          <xdr:colOff>57150</xdr:colOff>
          <xdr:row>96</xdr:row>
          <xdr:rowOff>38100</xdr:rowOff>
        </xdr:to>
        <xdr:sp macro="" textlink="">
          <xdr:nvSpPr>
            <xdr:cNvPr id="79942" name="Check Box 70" hidden="1">
              <a:extLst>
                <a:ext uri="{63B3BB69-23CF-44E3-9099-C40C66FF867C}">
                  <a14:compatExt spid="_x0000_s79942"/>
                </a:ext>
                <a:ext uri="{FF2B5EF4-FFF2-40B4-BE49-F238E27FC236}">
                  <a16:creationId xmlns:a16="http://schemas.microsoft.com/office/drawing/2014/main" id="{00000000-0008-0000-0400-00004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85725</xdr:rowOff>
        </xdr:from>
        <xdr:to>
          <xdr:col>2</xdr:col>
          <xdr:colOff>57150</xdr:colOff>
          <xdr:row>97</xdr:row>
          <xdr:rowOff>38100</xdr:rowOff>
        </xdr:to>
        <xdr:sp macro="" textlink="">
          <xdr:nvSpPr>
            <xdr:cNvPr id="79943" name="Check Box 71" hidden="1">
              <a:extLst>
                <a:ext uri="{63B3BB69-23CF-44E3-9099-C40C66FF867C}">
                  <a14:compatExt spid="_x0000_s79943"/>
                </a:ext>
                <a:ext uri="{FF2B5EF4-FFF2-40B4-BE49-F238E27FC236}">
                  <a16:creationId xmlns:a16="http://schemas.microsoft.com/office/drawing/2014/main" id="{00000000-0008-0000-0400-00004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96</xdr:row>
          <xdr:rowOff>85725</xdr:rowOff>
        </xdr:from>
        <xdr:to>
          <xdr:col>2</xdr:col>
          <xdr:colOff>57150</xdr:colOff>
          <xdr:row>98</xdr:row>
          <xdr:rowOff>38100</xdr:rowOff>
        </xdr:to>
        <xdr:sp macro="" textlink="">
          <xdr:nvSpPr>
            <xdr:cNvPr id="79944" name="Check Box 72" hidden="1">
              <a:extLst>
                <a:ext uri="{63B3BB69-23CF-44E3-9099-C40C66FF867C}">
                  <a14:compatExt spid="_x0000_s79944"/>
                </a:ext>
                <a:ext uri="{FF2B5EF4-FFF2-40B4-BE49-F238E27FC236}">
                  <a16:creationId xmlns:a16="http://schemas.microsoft.com/office/drawing/2014/main" id="{00000000-0008-0000-0400-00004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97</xdr:row>
          <xdr:rowOff>85725</xdr:rowOff>
        </xdr:from>
        <xdr:to>
          <xdr:col>2</xdr:col>
          <xdr:colOff>57150</xdr:colOff>
          <xdr:row>99</xdr:row>
          <xdr:rowOff>38100</xdr:rowOff>
        </xdr:to>
        <xdr:sp macro="" textlink="">
          <xdr:nvSpPr>
            <xdr:cNvPr id="79945" name="Check Box 73" hidden="1">
              <a:extLst>
                <a:ext uri="{63B3BB69-23CF-44E3-9099-C40C66FF867C}">
                  <a14:compatExt spid="_x0000_s79945"/>
                </a:ext>
                <a:ext uri="{FF2B5EF4-FFF2-40B4-BE49-F238E27FC236}">
                  <a16:creationId xmlns:a16="http://schemas.microsoft.com/office/drawing/2014/main" id="{00000000-0008-0000-0400-00004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98</xdr:row>
          <xdr:rowOff>85725</xdr:rowOff>
        </xdr:from>
        <xdr:to>
          <xdr:col>2</xdr:col>
          <xdr:colOff>57150</xdr:colOff>
          <xdr:row>100</xdr:row>
          <xdr:rowOff>38100</xdr:rowOff>
        </xdr:to>
        <xdr:sp macro="" textlink="">
          <xdr:nvSpPr>
            <xdr:cNvPr id="79946" name="Check Box 74" hidden="1">
              <a:extLst>
                <a:ext uri="{63B3BB69-23CF-44E3-9099-C40C66FF867C}">
                  <a14:compatExt spid="_x0000_s79946"/>
                </a:ext>
                <a:ext uri="{FF2B5EF4-FFF2-40B4-BE49-F238E27FC236}">
                  <a16:creationId xmlns:a16="http://schemas.microsoft.com/office/drawing/2014/main" id="{00000000-0008-0000-0400-00004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99</xdr:row>
          <xdr:rowOff>85725</xdr:rowOff>
        </xdr:from>
        <xdr:to>
          <xdr:col>2</xdr:col>
          <xdr:colOff>57150</xdr:colOff>
          <xdr:row>101</xdr:row>
          <xdr:rowOff>38100</xdr:rowOff>
        </xdr:to>
        <xdr:sp macro="" textlink="">
          <xdr:nvSpPr>
            <xdr:cNvPr id="79947" name="Check Box 75" hidden="1">
              <a:extLst>
                <a:ext uri="{63B3BB69-23CF-44E3-9099-C40C66FF867C}">
                  <a14:compatExt spid="_x0000_s79947"/>
                </a:ext>
                <a:ext uri="{FF2B5EF4-FFF2-40B4-BE49-F238E27FC236}">
                  <a16:creationId xmlns:a16="http://schemas.microsoft.com/office/drawing/2014/main" id="{00000000-0008-0000-0400-00004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100</xdr:row>
          <xdr:rowOff>85725</xdr:rowOff>
        </xdr:from>
        <xdr:to>
          <xdr:col>2</xdr:col>
          <xdr:colOff>57150</xdr:colOff>
          <xdr:row>102</xdr:row>
          <xdr:rowOff>38100</xdr:rowOff>
        </xdr:to>
        <xdr:sp macro="" textlink="">
          <xdr:nvSpPr>
            <xdr:cNvPr id="79948" name="Check Box 76" hidden="1">
              <a:extLst>
                <a:ext uri="{63B3BB69-23CF-44E3-9099-C40C66FF867C}">
                  <a14:compatExt spid="_x0000_s79948"/>
                </a:ext>
                <a:ext uri="{FF2B5EF4-FFF2-40B4-BE49-F238E27FC236}">
                  <a16:creationId xmlns:a16="http://schemas.microsoft.com/office/drawing/2014/main" id="{00000000-0008-0000-0400-00004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101</xdr:row>
          <xdr:rowOff>85725</xdr:rowOff>
        </xdr:from>
        <xdr:to>
          <xdr:col>2</xdr:col>
          <xdr:colOff>57150</xdr:colOff>
          <xdr:row>103</xdr:row>
          <xdr:rowOff>38100</xdr:rowOff>
        </xdr:to>
        <xdr:sp macro="" textlink="">
          <xdr:nvSpPr>
            <xdr:cNvPr id="79949" name="Check Box 77" hidden="1">
              <a:extLst>
                <a:ext uri="{63B3BB69-23CF-44E3-9099-C40C66FF867C}">
                  <a14:compatExt spid="_x0000_s79949"/>
                </a:ext>
                <a:ext uri="{FF2B5EF4-FFF2-40B4-BE49-F238E27FC236}">
                  <a16:creationId xmlns:a16="http://schemas.microsoft.com/office/drawing/2014/main" id="{00000000-0008-0000-0400-00004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102</xdr:row>
          <xdr:rowOff>85725</xdr:rowOff>
        </xdr:from>
        <xdr:to>
          <xdr:col>2</xdr:col>
          <xdr:colOff>57150</xdr:colOff>
          <xdr:row>104</xdr:row>
          <xdr:rowOff>38100</xdr:rowOff>
        </xdr:to>
        <xdr:sp macro="" textlink="">
          <xdr:nvSpPr>
            <xdr:cNvPr id="79950" name="Check Box 78" hidden="1">
              <a:extLst>
                <a:ext uri="{63B3BB69-23CF-44E3-9099-C40C66FF867C}">
                  <a14:compatExt spid="_x0000_s79950"/>
                </a:ext>
                <a:ext uri="{FF2B5EF4-FFF2-40B4-BE49-F238E27FC236}">
                  <a16:creationId xmlns:a16="http://schemas.microsoft.com/office/drawing/2014/main" id="{00000000-0008-0000-0400-00004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103</xdr:row>
          <xdr:rowOff>85725</xdr:rowOff>
        </xdr:from>
        <xdr:to>
          <xdr:col>2</xdr:col>
          <xdr:colOff>57150</xdr:colOff>
          <xdr:row>105</xdr:row>
          <xdr:rowOff>38100</xdr:rowOff>
        </xdr:to>
        <xdr:sp macro="" textlink="">
          <xdr:nvSpPr>
            <xdr:cNvPr id="79951" name="Check Box 79" hidden="1">
              <a:extLst>
                <a:ext uri="{63B3BB69-23CF-44E3-9099-C40C66FF867C}">
                  <a14:compatExt spid="_x0000_s79951"/>
                </a:ext>
                <a:ext uri="{FF2B5EF4-FFF2-40B4-BE49-F238E27FC236}">
                  <a16:creationId xmlns:a16="http://schemas.microsoft.com/office/drawing/2014/main" id="{00000000-0008-0000-0400-00004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85725</xdr:rowOff>
        </xdr:from>
        <xdr:to>
          <xdr:col>2</xdr:col>
          <xdr:colOff>57150</xdr:colOff>
          <xdr:row>106</xdr:row>
          <xdr:rowOff>38100</xdr:rowOff>
        </xdr:to>
        <xdr:sp macro="" textlink="">
          <xdr:nvSpPr>
            <xdr:cNvPr id="79952" name="Check Box 80" hidden="1">
              <a:extLst>
                <a:ext uri="{63B3BB69-23CF-44E3-9099-C40C66FF867C}">
                  <a14:compatExt spid="_x0000_s79952"/>
                </a:ext>
                <a:ext uri="{FF2B5EF4-FFF2-40B4-BE49-F238E27FC236}">
                  <a16:creationId xmlns:a16="http://schemas.microsoft.com/office/drawing/2014/main" id="{00000000-0008-0000-0400-00005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85725</xdr:rowOff>
        </xdr:from>
        <xdr:to>
          <xdr:col>2</xdr:col>
          <xdr:colOff>57150</xdr:colOff>
          <xdr:row>107</xdr:row>
          <xdr:rowOff>38100</xdr:rowOff>
        </xdr:to>
        <xdr:sp macro="" textlink="">
          <xdr:nvSpPr>
            <xdr:cNvPr id="79953" name="Check Box 81" hidden="1">
              <a:extLst>
                <a:ext uri="{63B3BB69-23CF-44E3-9099-C40C66FF867C}">
                  <a14:compatExt spid="_x0000_s79953"/>
                </a:ext>
                <a:ext uri="{FF2B5EF4-FFF2-40B4-BE49-F238E27FC236}">
                  <a16:creationId xmlns:a16="http://schemas.microsoft.com/office/drawing/2014/main" id="{00000000-0008-0000-0400-00005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85725</xdr:rowOff>
        </xdr:from>
        <xdr:to>
          <xdr:col>2</xdr:col>
          <xdr:colOff>57150</xdr:colOff>
          <xdr:row>108</xdr:row>
          <xdr:rowOff>38100</xdr:rowOff>
        </xdr:to>
        <xdr:sp macro="" textlink="">
          <xdr:nvSpPr>
            <xdr:cNvPr id="79954" name="Check Box 82" hidden="1">
              <a:extLst>
                <a:ext uri="{63B3BB69-23CF-44E3-9099-C40C66FF867C}">
                  <a14:compatExt spid="_x0000_s79954"/>
                </a:ext>
                <a:ext uri="{FF2B5EF4-FFF2-40B4-BE49-F238E27FC236}">
                  <a16:creationId xmlns:a16="http://schemas.microsoft.com/office/drawing/2014/main" id="{00000000-0008-0000-0400-00005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85725</xdr:rowOff>
        </xdr:from>
        <xdr:to>
          <xdr:col>2</xdr:col>
          <xdr:colOff>57150</xdr:colOff>
          <xdr:row>109</xdr:row>
          <xdr:rowOff>38100</xdr:rowOff>
        </xdr:to>
        <xdr:sp macro="" textlink="">
          <xdr:nvSpPr>
            <xdr:cNvPr id="79955" name="Check Box 83" hidden="1">
              <a:extLst>
                <a:ext uri="{63B3BB69-23CF-44E3-9099-C40C66FF867C}">
                  <a14:compatExt spid="_x0000_s79955"/>
                </a:ext>
                <a:ext uri="{FF2B5EF4-FFF2-40B4-BE49-F238E27FC236}">
                  <a16:creationId xmlns:a16="http://schemas.microsoft.com/office/drawing/2014/main" id="{00000000-0008-0000-0400-00005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85725</xdr:rowOff>
        </xdr:from>
        <xdr:to>
          <xdr:col>2</xdr:col>
          <xdr:colOff>57150</xdr:colOff>
          <xdr:row>110</xdr:row>
          <xdr:rowOff>38100</xdr:rowOff>
        </xdr:to>
        <xdr:sp macro="" textlink="">
          <xdr:nvSpPr>
            <xdr:cNvPr id="79956" name="Check Box 84" hidden="1">
              <a:extLst>
                <a:ext uri="{63B3BB69-23CF-44E3-9099-C40C66FF867C}">
                  <a14:compatExt spid="_x0000_s79956"/>
                </a:ext>
                <a:ext uri="{FF2B5EF4-FFF2-40B4-BE49-F238E27FC236}">
                  <a16:creationId xmlns:a16="http://schemas.microsoft.com/office/drawing/2014/main" id="{00000000-0008-0000-0400-00005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85725</xdr:rowOff>
        </xdr:from>
        <xdr:to>
          <xdr:col>2</xdr:col>
          <xdr:colOff>57150</xdr:colOff>
          <xdr:row>111</xdr:row>
          <xdr:rowOff>38100</xdr:rowOff>
        </xdr:to>
        <xdr:sp macro="" textlink="">
          <xdr:nvSpPr>
            <xdr:cNvPr id="79957" name="Check Box 85" hidden="1">
              <a:extLst>
                <a:ext uri="{63B3BB69-23CF-44E3-9099-C40C66FF867C}">
                  <a14:compatExt spid="_x0000_s79957"/>
                </a:ext>
                <a:ext uri="{FF2B5EF4-FFF2-40B4-BE49-F238E27FC236}">
                  <a16:creationId xmlns:a16="http://schemas.microsoft.com/office/drawing/2014/main" id="{00000000-0008-0000-0400-00005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85725</xdr:rowOff>
        </xdr:from>
        <xdr:to>
          <xdr:col>2</xdr:col>
          <xdr:colOff>57150</xdr:colOff>
          <xdr:row>112</xdr:row>
          <xdr:rowOff>38100</xdr:rowOff>
        </xdr:to>
        <xdr:sp macro="" textlink="">
          <xdr:nvSpPr>
            <xdr:cNvPr id="79958" name="Check Box 86" hidden="1">
              <a:extLst>
                <a:ext uri="{63B3BB69-23CF-44E3-9099-C40C66FF867C}">
                  <a14:compatExt spid="_x0000_s79958"/>
                </a:ext>
                <a:ext uri="{FF2B5EF4-FFF2-40B4-BE49-F238E27FC236}">
                  <a16:creationId xmlns:a16="http://schemas.microsoft.com/office/drawing/2014/main" id="{00000000-0008-0000-0400-00005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111</xdr:row>
          <xdr:rowOff>85725</xdr:rowOff>
        </xdr:from>
        <xdr:to>
          <xdr:col>2</xdr:col>
          <xdr:colOff>57150</xdr:colOff>
          <xdr:row>113</xdr:row>
          <xdr:rowOff>38100</xdr:rowOff>
        </xdr:to>
        <xdr:sp macro="" textlink="">
          <xdr:nvSpPr>
            <xdr:cNvPr id="79959" name="Check Box 87" hidden="1">
              <a:extLst>
                <a:ext uri="{63B3BB69-23CF-44E3-9099-C40C66FF867C}">
                  <a14:compatExt spid="_x0000_s79959"/>
                </a:ext>
                <a:ext uri="{FF2B5EF4-FFF2-40B4-BE49-F238E27FC236}">
                  <a16:creationId xmlns:a16="http://schemas.microsoft.com/office/drawing/2014/main" id="{00000000-0008-0000-0400-00005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85725</xdr:rowOff>
        </xdr:from>
        <xdr:to>
          <xdr:col>2</xdr:col>
          <xdr:colOff>57150</xdr:colOff>
          <xdr:row>114</xdr:row>
          <xdr:rowOff>38100</xdr:rowOff>
        </xdr:to>
        <xdr:sp macro="" textlink="">
          <xdr:nvSpPr>
            <xdr:cNvPr id="79960" name="Check Box 88" hidden="1">
              <a:extLst>
                <a:ext uri="{63B3BB69-23CF-44E3-9099-C40C66FF867C}">
                  <a14:compatExt spid="_x0000_s79960"/>
                </a:ext>
                <a:ext uri="{FF2B5EF4-FFF2-40B4-BE49-F238E27FC236}">
                  <a16:creationId xmlns:a16="http://schemas.microsoft.com/office/drawing/2014/main" id="{00000000-0008-0000-0400-00005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85725</xdr:rowOff>
        </xdr:from>
        <xdr:to>
          <xdr:col>2</xdr:col>
          <xdr:colOff>57150</xdr:colOff>
          <xdr:row>115</xdr:row>
          <xdr:rowOff>38100</xdr:rowOff>
        </xdr:to>
        <xdr:sp macro="" textlink="">
          <xdr:nvSpPr>
            <xdr:cNvPr id="79961" name="Check Box 89" hidden="1">
              <a:extLst>
                <a:ext uri="{63B3BB69-23CF-44E3-9099-C40C66FF867C}">
                  <a14:compatExt spid="_x0000_s79961"/>
                </a:ext>
                <a:ext uri="{FF2B5EF4-FFF2-40B4-BE49-F238E27FC236}">
                  <a16:creationId xmlns:a16="http://schemas.microsoft.com/office/drawing/2014/main" id="{00000000-0008-0000-0400-00005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85725</xdr:rowOff>
        </xdr:from>
        <xdr:to>
          <xdr:col>2</xdr:col>
          <xdr:colOff>57150</xdr:colOff>
          <xdr:row>116</xdr:row>
          <xdr:rowOff>38100</xdr:rowOff>
        </xdr:to>
        <xdr:sp macro="" textlink="">
          <xdr:nvSpPr>
            <xdr:cNvPr id="79962" name="Check Box 90" hidden="1">
              <a:extLst>
                <a:ext uri="{63B3BB69-23CF-44E3-9099-C40C66FF867C}">
                  <a14:compatExt spid="_x0000_s79962"/>
                </a:ext>
                <a:ext uri="{FF2B5EF4-FFF2-40B4-BE49-F238E27FC236}">
                  <a16:creationId xmlns:a16="http://schemas.microsoft.com/office/drawing/2014/main" id="{00000000-0008-0000-0400-00005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85725</xdr:rowOff>
        </xdr:from>
        <xdr:to>
          <xdr:col>2</xdr:col>
          <xdr:colOff>57150</xdr:colOff>
          <xdr:row>117</xdr:row>
          <xdr:rowOff>38100</xdr:rowOff>
        </xdr:to>
        <xdr:sp macro="" textlink="">
          <xdr:nvSpPr>
            <xdr:cNvPr id="79963" name="Check Box 91" hidden="1">
              <a:extLst>
                <a:ext uri="{63B3BB69-23CF-44E3-9099-C40C66FF867C}">
                  <a14:compatExt spid="_x0000_s79963"/>
                </a:ext>
                <a:ext uri="{FF2B5EF4-FFF2-40B4-BE49-F238E27FC236}">
                  <a16:creationId xmlns:a16="http://schemas.microsoft.com/office/drawing/2014/main" id="{00000000-0008-0000-0400-00005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85725</xdr:rowOff>
        </xdr:from>
        <xdr:to>
          <xdr:col>2</xdr:col>
          <xdr:colOff>57150</xdr:colOff>
          <xdr:row>118</xdr:row>
          <xdr:rowOff>38100</xdr:rowOff>
        </xdr:to>
        <xdr:sp macro="" textlink="">
          <xdr:nvSpPr>
            <xdr:cNvPr id="79964" name="Check Box 92" hidden="1">
              <a:extLst>
                <a:ext uri="{63B3BB69-23CF-44E3-9099-C40C66FF867C}">
                  <a14:compatExt spid="_x0000_s79964"/>
                </a:ext>
                <a:ext uri="{FF2B5EF4-FFF2-40B4-BE49-F238E27FC236}">
                  <a16:creationId xmlns:a16="http://schemas.microsoft.com/office/drawing/2014/main" id="{00000000-0008-0000-0400-00005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85725</xdr:rowOff>
        </xdr:from>
        <xdr:to>
          <xdr:col>2</xdr:col>
          <xdr:colOff>57150</xdr:colOff>
          <xdr:row>119</xdr:row>
          <xdr:rowOff>38100</xdr:rowOff>
        </xdr:to>
        <xdr:sp macro="" textlink="">
          <xdr:nvSpPr>
            <xdr:cNvPr id="79965" name="Check Box 93" hidden="1">
              <a:extLst>
                <a:ext uri="{63B3BB69-23CF-44E3-9099-C40C66FF867C}">
                  <a14:compatExt spid="_x0000_s79965"/>
                </a:ext>
                <a:ext uri="{FF2B5EF4-FFF2-40B4-BE49-F238E27FC236}">
                  <a16:creationId xmlns:a16="http://schemas.microsoft.com/office/drawing/2014/main" id="{00000000-0008-0000-0400-00005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118</xdr:row>
          <xdr:rowOff>85725</xdr:rowOff>
        </xdr:from>
        <xdr:to>
          <xdr:col>2</xdr:col>
          <xdr:colOff>57150</xdr:colOff>
          <xdr:row>120</xdr:row>
          <xdr:rowOff>38100</xdr:rowOff>
        </xdr:to>
        <xdr:sp macro="" textlink="">
          <xdr:nvSpPr>
            <xdr:cNvPr id="79966" name="Check Box 94" hidden="1">
              <a:extLst>
                <a:ext uri="{63B3BB69-23CF-44E3-9099-C40C66FF867C}">
                  <a14:compatExt spid="_x0000_s79966"/>
                </a:ext>
                <a:ext uri="{FF2B5EF4-FFF2-40B4-BE49-F238E27FC236}">
                  <a16:creationId xmlns:a16="http://schemas.microsoft.com/office/drawing/2014/main" id="{00000000-0008-0000-0400-00005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119</xdr:row>
          <xdr:rowOff>85725</xdr:rowOff>
        </xdr:from>
        <xdr:to>
          <xdr:col>2</xdr:col>
          <xdr:colOff>57150</xdr:colOff>
          <xdr:row>121</xdr:row>
          <xdr:rowOff>38100</xdr:rowOff>
        </xdr:to>
        <xdr:sp macro="" textlink="">
          <xdr:nvSpPr>
            <xdr:cNvPr id="79967" name="Check Box 95" hidden="1">
              <a:extLst>
                <a:ext uri="{63B3BB69-23CF-44E3-9099-C40C66FF867C}">
                  <a14:compatExt spid="_x0000_s79967"/>
                </a:ext>
                <a:ext uri="{FF2B5EF4-FFF2-40B4-BE49-F238E27FC236}">
                  <a16:creationId xmlns:a16="http://schemas.microsoft.com/office/drawing/2014/main" id="{00000000-0008-0000-0400-00005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120</xdr:row>
          <xdr:rowOff>85725</xdr:rowOff>
        </xdr:from>
        <xdr:to>
          <xdr:col>2</xdr:col>
          <xdr:colOff>57150</xdr:colOff>
          <xdr:row>122</xdr:row>
          <xdr:rowOff>38100</xdr:rowOff>
        </xdr:to>
        <xdr:sp macro="" textlink="">
          <xdr:nvSpPr>
            <xdr:cNvPr id="79968" name="Check Box 96" hidden="1">
              <a:extLst>
                <a:ext uri="{63B3BB69-23CF-44E3-9099-C40C66FF867C}">
                  <a14:compatExt spid="_x0000_s79968"/>
                </a:ext>
                <a:ext uri="{FF2B5EF4-FFF2-40B4-BE49-F238E27FC236}">
                  <a16:creationId xmlns:a16="http://schemas.microsoft.com/office/drawing/2014/main" id="{00000000-0008-0000-0400-00006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85725</xdr:rowOff>
        </xdr:from>
        <xdr:to>
          <xdr:col>2</xdr:col>
          <xdr:colOff>57150</xdr:colOff>
          <xdr:row>123</xdr:row>
          <xdr:rowOff>38100</xdr:rowOff>
        </xdr:to>
        <xdr:sp macro="" textlink="">
          <xdr:nvSpPr>
            <xdr:cNvPr id="79969" name="Check Box 97" hidden="1">
              <a:extLst>
                <a:ext uri="{63B3BB69-23CF-44E3-9099-C40C66FF867C}">
                  <a14:compatExt spid="_x0000_s79969"/>
                </a:ext>
                <a:ext uri="{FF2B5EF4-FFF2-40B4-BE49-F238E27FC236}">
                  <a16:creationId xmlns:a16="http://schemas.microsoft.com/office/drawing/2014/main" id="{00000000-0008-0000-0400-00006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122</xdr:row>
          <xdr:rowOff>85725</xdr:rowOff>
        </xdr:from>
        <xdr:to>
          <xdr:col>2</xdr:col>
          <xdr:colOff>57150</xdr:colOff>
          <xdr:row>124</xdr:row>
          <xdr:rowOff>38100</xdr:rowOff>
        </xdr:to>
        <xdr:sp macro="" textlink="">
          <xdr:nvSpPr>
            <xdr:cNvPr id="79970" name="Check Box 98" hidden="1">
              <a:extLst>
                <a:ext uri="{63B3BB69-23CF-44E3-9099-C40C66FF867C}">
                  <a14:compatExt spid="_x0000_s79970"/>
                </a:ext>
                <a:ext uri="{FF2B5EF4-FFF2-40B4-BE49-F238E27FC236}">
                  <a16:creationId xmlns:a16="http://schemas.microsoft.com/office/drawing/2014/main" id="{00000000-0008-0000-0400-00006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84</xdr:row>
          <xdr:rowOff>85725</xdr:rowOff>
        </xdr:from>
        <xdr:to>
          <xdr:col>2</xdr:col>
          <xdr:colOff>57150</xdr:colOff>
          <xdr:row>86</xdr:row>
          <xdr:rowOff>38100</xdr:rowOff>
        </xdr:to>
        <xdr:sp macro="" textlink="">
          <xdr:nvSpPr>
            <xdr:cNvPr id="79971" name="Check Box 99" hidden="1">
              <a:extLst>
                <a:ext uri="{63B3BB69-23CF-44E3-9099-C40C66FF867C}">
                  <a14:compatExt spid="_x0000_s79971"/>
                </a:ext>
                <a:ext uri="{FF2B5EF4-FFF2-40B4-BE49-F238E27FC236}">
                  <a16:creationId xmlns:a16="http://schemas.microsoft.com/office/drawing/2014/main" id="{00000000-0008-0000-0400-00006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85</xdr:row>
          <xdr:rowOff>85725</xdr:rowOff>
        </xdr:from>
        <xdr:to>
          <xdr:col>2</xdr:col>
          <xdr:colOff>57150</xdr:colOff>
          <xdr:row>87</xdr:row>
          <xdr:rowOff>38100</xdr:rowOff>
        </xdr:to>
        <xdr:sp macro="" textlink="">
          <xdr:nvSpPr>
            <xdr:cNvPr id="79972" name="Check Box 100" hidden="1">
              <a:extLst>
                <a:ext uri="{63B3BB69-23CF-44E3-9099-C40C66FF867C}">
                  <a14:compatExt spid="_x0000_s79972"/>
                </a:ext>
                <a:ext uri="{FF2B5EF4-FFF2-40B4-BE49-F238E27FC236}">
                  <a16:creationId xmlns:a16="http://schemas.microsoft.com/office/drawing/2014/main" id="{00000000-0008-0000-0400-00006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123</xdr:row>
          <xdr:rowOff>85725</xdr:rowOff>
        </xdr:from>
        <xdr:to>
          <xdr:col>2</xdr:col>
          <xdr:colOff>57150</xdr:colOff>
          <xdr:row>125</xdr:row>
          <xdr:rowOff>38100</xdr:rowOff>
        </xdr:to>
        <xdr:sp macro="" textlink="">
          <xdr:nvSpPr>
            <xdr:cNvPr id="79973" name="Check Box 101" hidden="1">
              <a:extLst>
                <a:ext uri="{63B3BB69-23CF-44E3-9099-C40C66FF867C}">
                  <a14:compatExt spid="_x0000_s79973"/>
                </a:ext>
                <a:ext uri="{FF2B5EF4-FFF2-40B4-BE49-F238E27FC236}">
                  <a16:creationId xmlns:a16="http://schemas.microsoft.com/office/drawing/2014/main" id="{00000000-0008-0000-0400-00006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124</xdr:row>
          <xdr:rowOff>85725</xdr:rowOff>
        </xdr:from>
        <xdr:to>
          <xdr:col>2</xdr:col>
          <xdr:colOff>57150</xdr:colOff>
          <xdr:row>126</xdr:row>
          <xdr:rowOff>38100</xdr:rowOff>
        </xdr:to>
        <xdr:sp macro="" textlink="">
          <xdr:nvSpPr>
            <xdr:cNvPr id="79974" name="Check Box 102" hidden="1">
              <a:extLst>
                <a:ext uri="{63B3BB69-23CF-44E3-9099-C40C66FF867C}">
                  <a14:compatExt spid="_x0000_s79974"/>
                </a:ext>
                <a:ext uri="{FF2B5EF4-FFF2-40B4-BE49-F238E27FC236}">
                  <a16:creationId xmlns:a16="http://schemas.microsoft.com/office/drawing/2014/main" id="{00000000-0008-0000-0400-00006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125</xdr:row>
          <xdr:rowOff>85725</xdr:rowOff>
        </xdr:from>
        <xdr:to>
          <xdr:col>2</xdr:col>
          <xdr:colOff>57150</xdr:colOff>
          <xdr:row>127</xdr:row>
          <xdr:rowOff>38100</xdr:rowOff>
        </xdr:to>
        <xdr:sp macro="" textlink="">
          <xdr:nvSpPr>
            <xdr:cNvPr id="79975" name="Check Box 103" hidden="1">
              <a:extLst>
                <a:ext uri="{63B3BB69-23CF-44E3-9099-C40C66FF867C}">
                  <a14:compatExt spid="_x0000_s79975"/>
                </a:ext>
                <a:ext uri="{FF2B5EF4-FFF2-40B4-BE49-F238E27FC236}">
                  <a16:creationId xmlns:a16="http://schemas.microsoft.com/office/drawing/2014/main" id="{00000000-0008-0000-0400-00006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126</xdr:row>
          <xdr:rowOff>85725</xdr:rowOff>
        </xdr:from>
        <xdr:to>
          <xdr:col>2</xdr:col>
          <xdr:colOff>57150</xdr:colOff>
          <xdr:row>128</xdr:row>
          <xdr:rowOff>38100</xdr:rowOff>
        </xdr:to>
        <xdr:sp macro="" textlink="">
          <xdr:nvSpPr>
            <xdr:cNvPr id="79976" name="Check Box 104" hidden="1">
              <a:extLst>
                <a:ext uri="{63B3BB69-23CF-44E3-9099-C40C66FF867C}">
                  <a14:compatExt spid="_x0000_s79976"/>
                </a:ext>
                <a:ext uri="{FF2B5EF4-FFF2-40B4-BE49-F238E27FC236}">
                  <a16:creationId xmlns:a16="http://schemas.microsoft.com/office/drawing/2014/main" id="{00000000-0008-0000-0400-00006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127</xdr:row>
          <xdr:rowOff>85725</xdr:rowOff>
        </xdr:from>
        <xdr:to>
          <xdr:col>2</xdr:col>
          <xdr:colOff>57150</xdr:colOff>
          <xdr:row>129</xdr:row>
          <xdr:rowOff>38100</xdr:rowOff>
        </xdr:to>
        <xdr:sp macro="" textlink="">
          <xdr:nvSpPr>
            <xdr:cNvPr id="79977" name="Check Box 105" hidden="1">
              <a:extLst>
                <a:ext uri="{63B3BB69-23CF-44E3-9099-C40C66FF867C}">
                  <a14:compatExt spid="_x0000_s79977"/>
                </a:ext>
                <a:ext uri="{FF2B5EF4-FFF2-40B4-BE49-F238E27FC236}">
                  <a16:creationId xmlns:a16="http://schemas.microsoft.com/office/drawing/2014/main" id="{00000000-0008-0000-0400-00006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128</xdr:row>
          <xdr:rowOff>85725</xdr:rowOff>
        </xdr:from>
        <xdr:to>
          <xdr:col>2</xdr:col>
          <xdr:colOff>57150</xdr:colOff>
          <xdr:row>130</xdr:row>
          <xdr:rowOff>38100</xdr:rowOff>
        </xdr:to>
        <xdr:sp macro="" textlink="">
          <xdr:nvSpPr>
            <xdr:cNvPr id="79978" name="Check Box 106" hidden="1">
              <a:extLst>
                <a:ext uri="{63B3BB69-23CF-44E3-9099-C40C66FF867C}">
                  <a14:compatExt spid="_x0000_s79978"/>
                </a:ext>
                <a:ext uri="{FF2B5EF4-FFF2-40B4-BE49-F238E27FC236}">
                  <a16:creationId xmlns:a16="http://schemas.microsoft.com/office/drawing/2014/main" id="{00000000-0008-0000-0400-00006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129</xdr:row>
          <xdr:rowOff>85725</xdr:rowOff>
        </xdr:from>
        <xdr:to>
          <xdr:col>2</xdr:col>
          <xdr:colOff>57150</xdr:colOff>
          <xdr:row>131</xdr:row>
          <xdr:rowOff>38100</xdr:rowOff>
        </xdr:to>
        <xdr:sp macro="" textlink="">
          <xdr:nvSpPr>
            <xdr:cNvPr id="79979" name="Check Box 107" hidden="1">
              <a:extLst>
                <a:ext uri="{63B3BB69-23CF-44E3-9099-C40C66FF867C}">
                  <a14:compatExt spid="_x0000_s79979"/>
                </a:ext>
                <a:ext uri="{FF2B5EF4-FFF2-40B4-BE49-F238E27FC236}">
                  <a16:creationId xmlns:a16="http://schemas.microsoft.com/office/drawing/2014/main" id="{00000000-0008-0000-0400-00006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130</xdr:row>
          <xdr:rowOff>85725</xdr:rowOff>
        </xdr:from>
        <xdr:to>
          <xdr:col>2</xdr:col>
          <xdr:colOff>57150</xdr:colOff>
          <xdr:row>132</xdr:row>
          <xdr:rowOff>38100</xdr:rowOff>
        </xdr:to>
        <xdr:sp macro="" textlink="">
          <xdr:nvSpPr>
            <xdr:cNvPr id="79980" name="Check Box 108" hidden="1">
              <a:extLst>
                <a:ext uri="{63B3BB69-23CF-44E3-9099-C40C66FF867C}">
                  <a14:compatExt spid="_x0000_s79980"/>
                </a:ext>
                <a:ext uri="{FF2B5EF4-FFF2-40B4-BE49-F238E27FC236}">
                  <a16:creationId xmlns:a16="http://schemas.microsoft.com/office/drawing/2014/main" id="{00000000-0008-0000-0400-00006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131</xdr:row>
          <xdr:rowOff>85725</xdr:rowOff>
        </xdr:from>
        <xdr:to>
          <xdr:col>2</xdr:col>
          <xdr:colOff>57150</xdr:colOff>
          <xdr:row>133</xdr:row>
          <xdr:rowOff>38100</xdr:rowOff>
        </xdr:to>
        <xdr:sp macro="" textlink="">
          <xdr:nvSpPr>
            <xdr:cNvPr id="79981" name="Check Box 109" hidden="1">
              <a:extLst>
                <a:ext uri="{63B3BB69-23CF-44E3-9099-C40C66FF867C}">
                  <a14:compatExt spid="_x0000_s79981"/>
                </a:ext>
                <a:ext uri="{FF2B5EF4-FFF2-40B4-BE49-F238E27FC236}">
                  <a16:creationId xmlns:a16="http://schemas.microsoft.com/office/drawing/2014/main" id="{00000000-0008-0000-0400-00006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132</xdr:row>
          <xdr:rowOff>85725</xdr:rowOff>
        </xdr:from>
        <xdr:to>
          <xdr:col>2</xdr:col>
          <xdr:colOff>57150</xdr:colOff>
          <xdr:row>134</xdr:row>
          <xdr:rowOff>38100</xdr:rowOff>
        </xdr:to>
        <xdr:sp macro="" textlink="">
          <xdr:nvSpPr>
            <xdr:cNvPr id="79982" name="Check Box 110" hidden="1">
              <a:extLst>
                <a:ext uri="{63B3BB69-23CF-44E3-9099-C40C66FF867C}">
                  <a14:compatExt spid="_x0000_s79982"/>
                </a:ext>
                <a:ext uri="{FF2B5EF4-FFF2-40B4-BE49-F238E27FC236}">
                  <a16:creationId xmlns:a16="http://schemas.microsoft.com/office/drawing/2014/main" id="{00000000-0008-0000-0400-00006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133</xdr:row>
          <xdr:rowOff>85725</xdr:rowOff>
        </xdr:from>
        <xdr:to>
          <xdr:col>2</xdr:col>
          <xdr:colOff>57150</xdr:colOff>
          <xdr:row>135</xdr:row>
          <xdr:rowOff>38100</xdr:rowOff>
        </xdr:to>
        <xdr:sp macro="" textlink="">
          <xdr:nvSpPr>
            <xdr:cNvPr id="79983" name="Check Box 111" hidden="1">
              <a:extLst>
                <a:ext uri="{63B3BB69-23CF-44E3-9099-C40C66FF867C}">
                  <a14:compatExt spid="_x0000_s79983"/>
                </a:ext>
                <a:ext uri="{FF2B5EF4-FFF2-40B4-BE49-F238E27FC236}">
                  <a16:creationId xmlns:a16="http://schemas.microsoft.com/office/drawing/2014/main" id="{00000000-0008-0000-0400-00006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85725</xdr:rowOff>
        </xdr:from>
        <xdr:to>
          <xdr:col>2</xdr:col>
          <xdr:colOff>57150</xdr:colOff>
          <xdr:row>138</xdr:row>
          <xdr:rowOff>38100</xdr:rowOff>
        </xdr:to>
        <xdr:sp macro="" textlink="">
          <xdr:nvSpPr>
            <xdr:cNvPr id="79984" name="Check Box 112" hidden="1">
              <a:extLst>
                <a:ext uri="{63B3BB69-23CF-44E3-9099-C40C66FF867C}">
                  <a14:compatExt spid="_x0000_s79984"/>
                </a:ext>
                <a:ext uri="{FF2B5EF4-FFF2-40B4-BE49-F238E27FC236}">
                  <a16:creationId xmlns:a16="http://schemas.microsoft.com/office/drawing/2014/main" id="{00000000-0008-0000-0400-00007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137</xdr:row>
          <xdr:rowOff>85725</xdr:rowOff>
        </xdr:from>
        <xdr:to>
          <xdr:col>2</xdr:col>
          <xdr:colOff>57150</xdr:colOff>
          <xdr:row>139</xdr:row>
          <xdr:rowOff>38100</xdr:rowOff>
        </xdr:to>
        <xdr:sp macro="" textlink="">
          <xdr:nvSpPr>
            <xdr:cNvPr id="79985" name="Check Box 113" hidden="1">
              <a:extLst>
                <a:ext uri="{63B3BB69-23CF-44E3-9099-C40C66FF867C}">
                  <a14:compatExt spid="_x0000_s79985"/>
                </a:ext>
                <a:ext uri="{FF2B5EF4-FFF2-40B4-BE49-F238E27FC236}">
                  <a16:creationId xmlns:a16="http://schemas.microsoft.com/office/drawing/2014/main" id="{00000000-0008-0000-0400-00007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138</xdr:row>
          <xdr:rowOff>85725</xdr:rowOff>
        </xdr:from>
        <xdr:to>
          <xdr:col>2</xdr:col>
          <xdr:colOff>57150</xdr:colOff>
          <xdr:row>140</xdr:row>
          <xdr:rowOff>38100</xdr:rowOff>
        </xdr:to>
        <xdr:sp macro="" textlink="">
          <xdr:nvSpPr>
            <xdr:cNvPr id="79986" name="Check Box 114" hidden="1">
              <a:extLst>
                <a:ext uri="{63B3BB69-23CF-44E3-9099-C40C66FF867C}">
                  <a14:compatExt spid="_x0000_s79986"/>
                </a:ext>
                <a:ext uri="{FF2B5EF4-FFF2-40B4-BE49-F238E27FC236}">
                  <a16:creationId xmlns:a16="http://schemas.microsoft.com/office/drawing/2014/main" id="{00000000-0008-0000-0400-00007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139</xdr:row>
          <xdr:rowOff>85725</xdr:rowOff>
        </xdr:from>
        <xdr:to>
          <xdr:col>2</xdr:col>
          <xdr:colOff>57150</xdr:colOff>
          <xdr:row>141</xdr:row>
          <xdr:rowOff>38100</xdr:rowOff>
        </xdr:to>
        <xdr:sp macro="" textlink="">
          <xdr:nvSpPr>
            <xdr:cNvPr id="79987" name="Check Box 115" hidden="1">
              <a:extLst>
                <a:ext uri="{63B3BB69-23CF-44E3-9099-C40C66FF867C}">
                  <a14:compatExt spid="_x0000_s79987"/>
                </a:ext>
                <a:ext uri="{FF2B5EF4-FFF2-40B4-BE49-F238E27FC236}">
                  <a16:creationId xmlns:a16="http://schemas.microsoft.com/office/drawing/2014/main" id="{00000000-0008-0000-0400-00007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140</xdr:row>
          <xdr:rowOff>85725</xdr:rowOff>
        </xdr:from>
        <xdr:to>
          <xdr:col>2</xdr:col>
          <xdr:colOff>57150</xdr:colOff>
          <xdr:row>142</xdr:row>
          <xdr:rowOff>38100</xdr:rowOff>
        </xdr:to>
        <xdr:sp macro="" textlink="">
          <xdr:nvSpPr>
            <xdr:cNvPr id="79988" name="Check Box 116" hidden="1">
              <a:extLst>
                <a:ext uri="{63B3BB69-23CF-44E3-9099-C40C66FF867C}">
                  <a14:compatExt spid="_x0000_s79988"/>
                </a:ext>
                <a:ext uri="{FF2B5EF4-FFF2-40B4-BE49-F238E27FC236}">
                  <a16:creationId xmlns:a16="http://schemas.microsoft.com/office/drawing/2014/main" id="{00000000-0008-0000-0400-00007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141</xdr:row>
          <xdr:rowOff>85725</xdr:rowOff>
        </xdr:from>
        <xdr:to>
          <xdr:col>2</xdr:col>
          <xdr:colOff>57150</xdr:colOff>
          <xdr:row>143</xdr:row>
          <xdr:rowOff>38100</xdr:rowOff>
        </xdr:to>
        <xdr:sp macro="" textlink="">
          <xdr:nvSpPr>
            <xdr:cNvPr id="79989" name="Check Box 117" hidden="1">
              <a:extLst>
                <a:ext uri="{63B3BB69-23CF-44E3-9099-C40C66FF867C}">
                  <a14:compatExt spid="_x0000_s79989"/>
                </a:ext>
                <a:ext uri="{FF2B5EF4-FFF2-40B4-BE49-F238E27FC236}">
                  <a16:creationId xmlns:a16="http://schemas.microsoft.com/office/drawing/2014/main" id="{00000000-0008-0000-0400-00007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142</xdr:row>
          <xdr:rowOff>85725</xdr:rowOff>
        </xdr:from>
        <xdr:to>
          <xdr:col>2</xdr:col>
          <xdr:colOff>57150</xdr:colOff>
          <xdr:row>144</xdr:row>
          <xdr:rowOff>38100</xdr:rowOff>
        </xdr:to>
        <xdr:sp macro="" textlink="">
          <xdr:nvSpPr>
            <xdr:cNvPr id="79990" name="Check Box 118" hidden="1">
              <a:extLst>
                <a:ext uri="{63B3BB69-23CF-44E3-9099-C40C66FF867C}">
                  <a14:compatExt spid="_x0000_s79990"/>
                </a:ext>
                <a:ext uri="{FF2B5EF4-FFF2-40B4-BE49-F238E27FC236}">
                  <a16:creationId xmlns:a16="http://schemas.microsoft.com/office/drawing/2014/main" id="{00000000-0008-0000-0400-00007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143</xdr:row>
          <xdr:rowOff>85725</xdr:rowOff>
        </xdr:from>
        <xdr:to>
          <xdr:col>2</xdr:col>
          <xdr:colOff>57150</xdr:colOff>
          <xdr:row>145</xdr:row>
          <xdr:rowOff>38100</xdr:rowOff>
        </xdr:to>
        <xdr:sp macro="" textlink="">
          <xdr:nvSpPr>
            <xdr:cNvPr id="79991" name="Check Box 119" hidden="1">
              <a:extLst>
                <a:ext uri="{63B3BB69-23CF-44E3-9099-C40C66FF867C}">
                  <a14:compatExt spid="_x0000_s79991"/>
                </a:ext>
                <a:ext uri="{FF2B5EF4-FFF2-40B4-BE49-F238E27FC236}">
                  <a16:creationId xmlns:a16="http://schemas.microsoft.com/office/drawing/2014/main" id="{00000000-0008-0000-0400-00007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144</xdr:row>
          <xdr:rowOff>85725</xdr:rowOff>
        </xdr:from>
        <xdr:to>
          <xdr:col>2</xdr:col>
          <xdr:colOff>57150</xdr:colOff>
          <xdr:row>146</xdr:row>
          <xdr:rowOff>38100</xdr:rowOff>
        </xdr:to>
        <xdr:sp macro="" textlink="">
          <xdr:nvSpPr>
            <xdr:cNvPr id="79992" name="Check Box 120" hidden="1">
              <a:extLst>
                <a:ext uri="{63B3BB69-23CF-44E3-9099-C40C66FF867C}">
                  <a14:compatExt spid="_x0000_s79992"/>
                </a:ext>
                <a:ext uri="{FF2B5EF4-FFF2-40B4-BE49-F238E27FC236}">
                  <a16:creationId xmlns:a16="http://schemas.microsoft.com/office/drawing/2014/main" id="{00000000-0008-0000-0400-00007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145</xdr:row>
          <xdr:rowOff>85725</xdr:rowOff>
        </xdr:from>
        <xdr:to>
          <xdr:col>2</xdr:col>
          <xdr:colOff>57150</xdr:colOff>
          <xdr:row>147</xdr:row>
          <xdr:rowOff>38100</xdr:rowOff>
        </xdr:to>
        <xdr:sp macro="" textlink="">
          <xdr:nvSpPr>
            <xdr:cNvPr id="79993" name="Check Box 121" hidden="1">
              <a:extLst>
                <a:ext uri="{63B3BB69-23CF-44E3-9099-C40C66FF867C}">
                  <a14:compatExt spid="_x0000_s79993"/>
                </a:ext>
                <a:ext uri="{FF2B5EF4-FFF2-40B4-BE49-F238E27FC236}">
                  <a16:creationId xmlns:a16="http://schemas.microsoft.com/office/drawing/2014/main" id="{00000000-0008-0000-0400-00007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146</xdr:row>
          <xdr:rowOff>85725</xdr:rowOff>
        </xdr:from>
        <xdr:to>
          <xdr:col>2</xdr:col>
          <xdr:colOff>57150</xdr:colOff>
          <xdr:row>148</xdr:row>
          <xdr:rowOff>38100</xdr:rowOff>
        </xdr:to>
        <xdr:sp macro="" textlink="">
          <xdr:nvSpPr>
            <xdr:cNvPr id="79994" name="Check Box 122" hidden="1">
              <a:extLst>
                <a:ext uri="{63B3BB69-23CF-44E3-9099-C40C66FF867C}">
                  <a14:compatExt spid="_x0000_s79994"/>
                </a:ext>
                <a:ext uri="{FF2B5EF4-FFF2-40B4-BE49-F238E27FC236}">
                  <a16:creationId xmlns:a16="http://schemas.microsoft.com/office/drawing/2014/main" id="{00000000-0008-0000-0400-00007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147</xdr:row>
          <xdr:rowOff>85725</xdr:rowOff>
        </xdr:from>
        <xdr:to>
          <xdr:col>2</xdr:col>
          <xdr:colOff>57150</xdr:colOff>
          <xdr:row>149</xdr:row>
          <xdr:rowOff>38100</xdr:rowOff>
        </xdr:to>
        <xdr:sp macro="" textlink="">
          <xdr:nvSpPr>
            <xdr:cNvPr id="79995" name="Check Box 123" hidden="1">
              <a:extLst>
                <a:ext uri="{63B3BB69-23CF-44E3-9099-C40C66FF867C}">
                  <a14:compatExt spid="_x0000_s79995"/>
                </a:ext>
                <a:ext uri="{FF2B5EF4-FFF2-40B4-BE49-F238E27FC236}">
                  <a16:creationId xmlns:a16="http://schemas.microsoft.com/office/drawing/2014/main" id="{00000000-0008-0000-0400-00007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148</xdr:row>
          <xdr:rowOff>85725</xdr:rowOff>
        </xdr:from>
        <xdr:to>
          <xdr:col>2</xdr:col>
          <xdr:colOff>57150</xdr:colOff>
          <xdr:row>150</xdr:row>
          <xdr:rowOff>38100</xdr:rowOff>
        </xdr:to>
        <xdr:sp macro="" textlink="">
          <xdr:nvSpPr>
            <xdr:cNvPr id="79996" name="Check Box 124" hidden="1">
              <a:extLst>
                <a:ext uri="{63B3BB69-23CF-44E3-9099-C40C66FF867C}">
                  <a14:compatExt spid="_x0000_s79996"/>
                </a:ext>
                <a:ext uri="{FF2B5EF4-FFF2-40B4-BE49-F238E27FC236}">
                  <a16:creationId xmlns:a16="http://schemas.microsoft.com/office/drawing/2014/main" id="{00000000-0008-0000-0400-00007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149</xdr:row>
          <xdr:rowOff>85725</xdr:rowOff>
        </xdr:from>
        <xdr:to>
          <xdr:col>2</xdr:col>
          <xdr:colOff>57150</xdr:colOff>
          <xdr:row>151</xdr:row>
          <xdr:rowOff>38100</xdr:rowOff>
        </xdr:to>
        <xdr:sp macro="" textlink="">
          <xdr:nvSpPr>
            <xdr:cNvPr id="79997" name="Check Box 125" hidden="1">
              <a:extLst>
                <a:ext uri="{63B3BB69-23CF-44E3-9099-C40C66FF867C}">
                  <a14:compatExt spid="_x0000_s79997"/>
                </a:ext>
                <a:ext uri="{FF2B5EF4-FFF2-40B4-BE49-F238E27FC236}">
                  <a16:creationId xmlns:a16="http://schemas.microsoft.com/office/drawing/2014/main" id="{00000000-0008-0000-0400-00007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150</xdr:row>
          <xdr:rowOff>85725</xdr:rowOff>
        </xdr:from>
        <xdr:to>
          <xdr:col>2</xdr:col>
          <xdr:colOff>57150</xdr:colOff>
          <xdr:row>152</xdr:row>
          <xdr:rowOff>38100</xdr:rowOff>
        </xdr:to>
        <xdr:sp macro="" textlink="">
          <xdr:nvSpPr>
            <xdr:cNvPr id="79998" name="Check Box 126" hidden="1">
              <a:extLst>
                <a:ext uri="{63B3BB69-23CF-44E3-9099-C40C66FF867C}">
                  <a14:compatExt spid="_x0000_s79998"/>
                </a:ext>
                <a:ext uri="{FF2B5EF4-FFF2-40B4-BE49-F238E27FC236}">
                  <a16:creationId xmlns:a16="http://schemas.microsoft.com/office/drawing/2014/main" id="{00000000-0008-0000-0400-00007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151</xdr:row>
          <xdr:rowOff>85725</xdr:rowOff>
        </xdr:from>
        <xdr:to>
          <xdr:col>2</xdr:col>
          <xdr:colOff>57150</xdr:colOff>
          <xdr:row>153</xdr:row>
          <xdr:rowOff>38100</xdr:rowOff>
        </xdr:to>
        <xdr:sp macro="" textlink="">
          <xdr:nvSpPr>
            <xdr:cNvPr id="79999" name="Check Box 127" hidden="1">
              <a:extLst>
                <a:ext uri="{63B3BB69-23CF-44E3-9099-C40C66FF867C}">
                  <a14:compatExt spid="_x0000_s79999"/>
                </a:ext>
                <a:ext uri="{FF2B5EF4-FFF2-40B4-BE49-F238E27FC236}">
                  <a16:creationId xmlns:a16="http://schemas.microsoft.com/office/drawing/2014/main" id="{00000000-0008-0000-0400-00007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152</xdr:row>
          <xdr:rowOff>85725</xdr:rowOff>
        </xdr:from>
        <xdr:to>
          <xdr:col>2</xdr:col>
          <xdr:colOff>57150</xdr:colOff>
          <xdr:row>154</xdr:row>
          <xdr:rowOff>38100</xdr:rowOff>
        </xdr:to>
        <xdr:sp macro="" textlink="">
          <xdr:nvSpPr>
            <xdr:cNvPr id="80000" name="Check Box 128" hidden="1">
              <a:extLst>
                <a:ext uri="{63B3BB69-23CF-44E3-9099-C40C66FF867C}">
                  <a14:compatExt spid="_x0000_s80000"/>
                </a:ext>
                <a:ext uri="{FF2B5EF4-FFF2-40B4-BE49-F238E27FC236}">
                  <a16:creationId xmlns:a16="http://schemas.microsoft.com/office/drawing/2014/main" id="{00000000-0008-0000-0400-00008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153</xdr:row>
          <xdr:rowOff>85725</xdr:rowOff>
        </xdr:from>
        <xdr:to>
          <xdr:col>2</xdr:col>
          <xdr:colOff>57150</xdr:colOff>
          <xdr:row>155</xdr:row>
          <xdr:rowOff>38100</xdr:rowOff>
        </xdr:to>
        <xdr:sp macro="" textlink="">
          <xdr:nvSpPr>
            <xdr:cNvPr id="80001" name="Check Box 129" hidden="1">
              <a:extLst>
                <a:ext uri="{63B3BB69-23CF-44E3-9099-C40C66FF867C}">
                  <a14:compatExt spid="_x0000_s80001"/>
                </a:ext>
                <a:ext uri="{FF2B5EF4-FFF2-40B4-BE49-F238E27FC236}">
                  <a16:creationId xmlns:a16="http://schemas.microsoft.com/office/drawing/2014/main" id="{00000000-0008-0000-0400-00008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154</xdr:row>
          <xdr:rowOff>85725</xdr:rowOff>
        </xdr:from>
        <xdr:to>
          <xdr:col>2</xdr:col>
          <xdr:colOff>57150</xdr:colOff>
          <xdr:row>156</xdr:row>
          <xdr:rowOff>38100</xdr:rowOff>
        </xdr:to>
        <xdr:sp macro="" textlink="">
          <xdr:nvSpPr>
            <xdr:cNvPr id="80002" name="Check Box 130" hidden="1">
              <a:extLst>
                <a:ext uri="{63B3BB69-23CF-44E3-9099-C40C66FF867C}">
                  <a14:compatExt spid="_x0000_s80002"/>
                </a:ext>
                <a:ext uri="{FF2B5EF4-FFF2-40B4-BE49-F238E27FC236}">
                  <a16:creationId xmlns:a16="http://schemas.microsoft.com/office/drawing/2014/main" id="{00000000-0008-0000-0400-00008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155</xdr:row>
          <xdr:rowOff>85725</xdr:rowOff>
        </xdr:from>
        <xdr:to>
          <xdr:col>2</xdr:col>
          <xdr:colOff>57150</xdr:colOff>
          <xdr:row>157</xdr:row>
          <xdr:rowOff>38100</xdr:rowOff>
        </xdr:to>
        <xdr:sp macro="" textlink="">
          <xdr:nvSpPr>
            <xdr:cNvPr id="80003" name="Check Box 131" hidden="1">
              <a:extLst>
                <a:ext uri="{63B3BB69-23CF-44E3-9099-C40C66FF867C}">
                  <a14:compatExt spid="_x0000_s80003"/>
                </a:ext>
                <a:ext uri="{FF2B5EF4-FFF2-40B4-BE49-F238E27FC236}">
                  <a16:creationId xmlns:a16="http://schemas.microsoft.com/office/drawing/2014/main" id="{00000000-0008-0000-0400-00008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156</xdr:row>
          <xdr:rowOff>85725</xdr:rowOff>
        </xdr:from>
        <xdr:to>
          <xdr:col>2</xdr:col>
          <xdr:colOff>57150</xdr:colOff>
          <xdr:row>158</xdr:row>
          <xdr:rowOff>38100</xdr:rowOff>
        </xdr:to>
        <xdr:sp macro="" textlink="">
          <xdr:nvSpPr>
            <xdr:cNvPr id="80004" name="Check Box 132" hidden="1">
              <a:extLst>
                <a:ext uri="{63B3BB69-23CF-44E3-9099-C40C66FF867C}">
                  <a14:compatExt spid="_x0000_s80004"/>
                </a:ext>
                <a:ext uri="{FF2B5EF4-FFF2-40B4-BE49-F238E27FC236}">
                  <a16:creationId xmlns:a16="http://schemas.microsoft.com/office/drawing/2014/main" id="{00000000-0008-0000-0400-00008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85725</xdr:rowOff>
        </xdr:from>
        <xdr:to>
          <xdr:col>2</xdr:col>
          <xdr:colOff>57150</xdr:colOff>
          <xdr:row>159</xdr:row>
          <xdr:rowOff>38100</xdr:rowOff>
        </xdr:to>
        <xdr:sp macro="" textlink="">
          <xdr:nvSpPr>
            <xdr:cNvPr id="80005" name="Check Box 133" hidden="1">
              <a:extLst>
                <a:ext uri="{63B3BB69-23CF-44E3-9099-C40C66FF867C}">
                  <a14:compatExt spid="_x0000_s80005"/>
                </a:ext>
                <a:ext uri="{FF2B5EF4-FFF2-40B4-BE49-F238E27FC236}">
                  <a16:creationId xmlns:a16="http://schemas.microsoft.com/office/drawing/2014/main" id="{00000000-0008-0000-0400-00008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85725</xdr:rowOff>
        </xdr:from>
        <xdr:to>
          <xdr:col>2</xdr:col>
          <xdr:colOff>57150</xdr:colOff>
          <xdr:row>160</xdr:row>
          <xdr:rowOff>38100</xdr:rowOff>
        </xdr:to>
        <xdr:sp macro="" textlink="">
          <xdr:nvSpPr>
            <xdr:cNvPr id="80006" name="Check Box 134" hidden="1">
              <a:extLst>
                <a:ext uri="{63B3BB69-23CF-44E3-9099-C40C66FF867C}">
                  <a14:compatExt spid="_x0000_s80006"/>
                </a:ext>
                <a:ext uri="{FF2B5EF4-FFF2-40B4-BE49-F238E27FC236}">
                  <a16:creationId xmlns:a16="http://schemas.microsoft.com/office/drawing/2014/main" id="{00000000-0008-0000-0400-00008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159</xdr:row>
          <xdr:rowOff>85725</xdr:rowOff>
        </xdr:from>
        <xdr:to>
          <xdr:col>2</xdr:col>
          <xdr:colOff>57150</xdr:colOff>
          <xdr:row>161</xdr:row>
          <xdr:rowOff>38100</xdr:rowOff>
        </xdr:to>
        <xdr:sp macro="" textlink="">
          <xdr:nvSpPr>
            <xdr:cNvPr id="80007" name="Check Box 135" hidden="1">
              <a:extLst>
                <a:ext uri="{63B3BB69-23CF-44E3-9099-C40C66FF867C}">
                  <a14:compatExt spid="_x0000_s80007"/>
                </a:ext>
                <a:ext uri="{FF2B5EF4-FFF2-40B4-BE49-F238E27FC236}">
                  <a16:creationId xmlns:a16="http://schemas.microsoft.com/office/drawing/2014/main" id="{00000000-0008-0000-0400-00008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160</xdr:row>
          <xdr:rowOff>85725</xdr:rowOff>
        </xdr:from>
        <xdr:to>
          <xdr:col>2</xdr:col>
          <xdr:colOff>57150</xdr:colOff>
          <xdr:row>162</xdr:row>
          <xdr:rowOff>38100</xdr:rowOff>
        </xdr:to>
        <xdr:sp macro="" textlink="">
          <xdr:nvSpPr>
            <xdr:cNvPr id="80008" name="Check Box 136" hidden="1">
              <a:extLst>
                <a:ext uri="{63B3BB69-23CF-44E3-9099-C40C66FF867C}">
                  <a14:compatExt spid="_x0000_s80008"/>
                </a:ext>
                <a:ext uri="{FF2B5EF4-FFF2-40B4-BE49-F238E27FC236}">
                  <a16:creationId xmlns:a16="http://schemas.microsoft.com/office/drawing/2014/main" id="{00000000-0008-0000-0400-00008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161</xdr:row>
          <xdr:rowOff>85725</xdr:rowOff>
        </xdr:from>
        <xdr:to>
          <xdr:col>2</xdr:col>
          <xdr:colOff>57150</xdr:colOff>
          <xdr:row>163</xdr:row>
          <xdr:rowOff>38100</xdr:rowOff>
        </xdr:to>
        <xdr:sp macro="" textlink="">
          <xdr:nvSpPr>
            <xdr:cNvPr id="80009" name="Check Box 137" hidden="1">
              <a:extLst>
                <a:ext uri="{63B3BB69-23CF-44E3-9099-C40C66FF867C}">
                  <a14:compatExt spid="_x0000_s80009"/>
                </a:ext>
                <a:ext uri="{FF2B5EF4-FFF2-40B4-BE49-F238E27FC236}">
                  <a16:creationId xmlns:a16="http://schemas.microsoft.com/office/drawing/2014/main" id="{00000000-0008-0000-0400-00008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162</xdr:row>
          <xdr:rowOff>85725</xdr:rowOff>
        </xdr:from>
        <xdr:to>
          <xdr:col>2</xdr:col>
          <xdr:colOff>57150</xdr:colOff>
          <xdr:row>164</xdr:row>
          <xdr:rowOff>38100</xdr:rowOff>
        </xdr:to>
        <xdr:sp macro="" textlink="">
          <xdr:nvSpPr>
            <xdr:cNvPr id="80010" name="Check Box 138" hidden="1">
              <a:extLst>
                <a:ext uri="{63B3BB69-23CF-44E3-9099-C40C66FF867C}">
                  <a14:compatExt spid="_x0000_s80010"/>
                </a:ext>
                <a:ext uri="{FF2B5EF4-FFF2-40B4-BE49-F238E27FC236}">
                  <a16:creationId xmlns:a16="http://schemas.microsoft.com/office/drawing/2014/main" id="{00000000-0008-0000-0400-00008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163</xdr:row>
          <xdr:rowOff>85725</xdr:rowOff>
        </xdr:from>
        <xdr:to>
          <xdr:col>2</xdr:col>
          <xdr:colOff>57150</xdr:colOff>
          <xdr:row>165</xdr:row>
          <xdr:rowOff>38100</xdr:rowOff>
        </xdr:to>
        <xdr:sp macro="" textlink="">
          <xdr:nvSpPr>
            <xdr:cNvPr id="80011" name="Check Box 139" hidden="1">
              <a:extLst>
                <a:ext uri="{63B3BB69-23CF-44E3-9099-C40C66FF867C}">
                  <a14:compatExt spid="_x0000_s80011"/>
                </a:ext>
                <a:ext uri="{FF2B5EF4-FFF2-40B4-BE49-F238E27FC236}">
                  <a16:creationId xmlns:a16="http://schemas.microsoft.com/office/drawing/2014/main" id="{00000000-0008-0000-0400-00008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164</xdr:row>
          <xdr:rowOff>85725</xdr:rowOff>
        </xdr:from>
        <xdr:to>
          <xdr:col>2</xdr:col>
          <xdr:colOff>57150</xdr:colOff>
          <xdr:row>166</xdr:row>
          <xdr:rowOff>38100</xdr:rowOff>
        </xdr:to>
        <xdr:sp macro="" textlink="">
          <xdr:nvSpPr>
            <xdr:cNvPr id="80012" name="Check Box 140" hidden="1">
              <a:extLst>
                <a:ext uri="{63B3BB69-23CF-44E3-9099-C40C66FF867C}">
                  <a14:compatExt spid="_x0000_s80012"/>
                </a:ext>
                <a:ext uri="{FF2B5EF4-FFF2-40B4-BE49-F238E27FC236}">
                  <a16:creationId xmlns:a16="http://schemas.microsoft.com/office/drawing/2014/main" id="{00000000-0008-0000-0400-00008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165</xdr:row>
          <xdr:rowOff>85725</xdr:rowOff>
        </xdr:from>
        <xdr:to>
          <xdr:col>2</xdr:col>
          <xdr:colOff>57150</xdr:colOff>
          <xdr:row>167</xdr:row>
          <xdr:rowOff>38100</xdr:rowOff>
        </xdr:to>
        <xdr:sp macro="" textlink="">
          <xdr:nvSpPr>
            <xdr:cNvPr id="80013" name="Check Box 141" hidden="1">
              <a:extLst>
                <a:ext uri="{63B3BB69-23CF-44E3-9099-C40C66FF867C}">
                  <a14:compatExt spid="_x0000_s80013"/>
                </a:ext>
                <a:ext uri="{FF2B5EF4-FFF2-40B4-BE49-F238E27FC236}">
                  <a16:creationId xmlns:a16="http://schemas.microsoft.com/office/drawing/2014/main" id="{00000000-0008-0000-0400-00008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166</xdr:row>
          <xdr:rowOff>85725</xdr:rowOff>
        </xdr:from>
        <xdr:to>
          <xdr:col>2</xdr:col>
          <xdr:colOff>57150</xdr:colOff>
          <xdr:row>168</xdr:row>
          <xdr:rowOff>38100</xdr:rowOff>
        </xdr:to>
        <xdr:sp macro="" textlink="">
          <xdr:nvSpPr>
            <xdr:cNvPr id="80014" name="Check Box 142" hidden="1">
              <a:extLst>
                <a:ext uri="{63B3BB69-23CF-44E3-9099-C40C66FF867C}">
                  <a14:compatExt spid="_x0000_s80014"/>
                </a:ext>
                <a:ext uri="{FF2B5EF4-FFF2-40B4-BE49-F238E27FC236}">
                  <a16:creationId xmlns:a16="http://schemas.microsoft.com/office/drawing/2014/main" id="{00000000-0008-0000-0400-00008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167</xdr:row>
          <xdr:rowOff>85725</xdr:rowOff>
        </xdr:from>
        <xdr:to>
          <xdr:col>2</xdr:col>
          <xdr:colOff>57150</xdr:colOff>
          <xdr:row>169</xdr:row>
          <xdr:rowOff>38100</xdr:rowOff>
        </xdr:to>
        <xdr:sp macro="" textlink="">
          <xdr:nvSpPr>
            <xdr:cNvPr id="80015" name="Check Box 143" hidden="1">
              <a:extLst>
                <a:ext uri="{63B3BB69-23CF-44E3-9099-C40C66FF867C}">
                  <a14:compatExt spid="_x0000_s80015"/>
                </a:ext>
                <a:ext uri="{FF2B5EF4-FFF2-40B4-BE49-F238E27FC236}">
                  <a16:creationId xmlns:a16="http://schemas.microsoft.com/office/drawing/2014/main" id="{00000000-0008-0000-0400-00008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168</xdr:row>
          <xdr:rowOff>85725</xdr:rowOff>
        </xdr:from>
        <xdr:to>
          <xdr:col>2</xdr:col>
          <xdr:colOff>57150</xdr:colOff>
          <xdr:row>170</xdr:row>
          <xdr:rowOff>38100</xdr:rowOff>
        </xdr:to>
        <xdr:sp macro="" textlink="">
          <xdr:nvSpPr>
            <xdr:cNvPr id="80016" name="Check Box 144" hidden="1">
              <a:extLst>
                <a:ext uri="{63B3BB69-23CF-44E3-9099-C40C66FF867C}">
                  <a14:compatExt spid="_x0000_s80016"/>
                </a:ext>
                <a:ext uri="{FF2B5EF4-FFF2-40B4-BE49-F238E27FC236}">
                  <a16:creationId xmlns:a16="http://schemas.microsoft.com/office/drawing/2014/main" id="{00000000-0008-0000-0400-00009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169</xdr:row>
          <xdr:rowOff>85725</xdr:rowOff>
        </xdr:from>
        <xdr:to>
          <xdr:col>2</xdr:col>
          <xdr:colOff>57150</xdr:colOff>
          <xdr:row>171</xdr:row>
          <xdr:rowOff>38100</xdr:rowOff>
        </xdr:to>
        <xdr:sp macro="" textlink="">
          <xdr:nvSpPr>
            <xdr:cNvPr id="80017" name="Check Box 145" hidden="1">
              <a:extLst>
                <a:ext uri="{63B3BB69-23CF-44E3-9099-C40C66FF867C}">
                  <a14:compatExt spid="_x0000_s80017"/>
                </a:ext>
                <a:ext uri="{FF2B5EF4-FFF2-40B4-BE49-F238E27FC236}">
                  <a16:creationId xmlns:a16="http://schemas.microsoft.com/office/drawing/2014/main" id="{00000000-0008-0000-0400-00009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170</xdr:row>
          <xdr:rowOff>85725</xdr:rowOff>
        </xdr:from>
        <xdr:to>
          <xdr:col>2</xdr:col>
          <xdr:colOff>57150</xdr:colOff>
          <xdr:row>172</xdr:row>
          <xdr:rowOff>38100</xdr:rowOff>
        </xdr:to>
        <xdr:sp macro="" textlink="">
          <xdr:nvSpPr>
            <xdr:cNvPr id="80018" name="Check Box 146" hidden="1">
              <a:extLst>
                <a:ext uri="{63B3BB69-23CF-44E3-9099-C40C66FF867C}">
                  <a14:compatExt spid="_x0000_s80018"/>
                </a:ext>
                <a:ext uri="{FF2B5EF4-FFF2-40B4-BE49-F238E27FC236}">
                  <a16:creationId xmlns:a16="http://schemas.microsoft.com/office/drawing/2014/main" id="{00000000-0008-0000-0400-00009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171</xdr:row>
          <xdr:rowOff>85725</xdr:rowOff>
        </xdr:from>
        <xdr:to>
          <xdr:col>2</xdr:col>
          <xdr:colOff>57150</xdr:colOff>
          <xdr:row>173</xdr:row>
          <xdr:rowOff>38100</xdr:rowOff>
        </xdr:to>
        <xdr:sp macro="" textlink="">
          <xdr:nvSpPr>
            <xdr:cNvPr id="80019" name="Check Box 147" hidden="1">
              <a:extLst>
                <a:ext uri="{63B3BB69-23CF-44E3-9099-C40C66FF867C}">
                  <a14:compatExt spid="_x0000_s80019"/>
                </a:ext>
                <a:ext uri="{FF2B5EF4-FFF2-40B4-BE49-F238E27FC236}">
                  <a16:creationId xmlns:a16="http://schemas.microsoft.com/office/drawing/2014/main" id="{00000000-0008-0000-0400-00009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172</xdr:row>
          <xdr:rowOff>85725</xdr:rowOff>
        </xdr:from>
        <xdr:to>
          <xdr:col>2</xdr:col>
          <xdr:colOff>57150</xdr:colOff>
          <xdr:row>174</xdr:row>
          <xdr:rowOff>38100</xdr:rowOff>
        </xdr:to>
        <xdr:sp macro="" textlink="">
          <xdr:nvSpPr>
            <xdr:cNvPr id="80020" name="Check Box 148" hidden="1">
              <a:extLst>
                <a:ext uri="{63B3BB69-23CF-44E3-9099-C40C66FF867C}">
                  <a14:compatExt spid="_x0000_s80020"/>
                </a:ext>
                <a:ext uri="{FF2B5EF4-FFF2-40B4-BE49-F238E27FC236}">
                  <a16:creationId xmlns:a16="http://schemas.microsoft.com/office/drawing/2014/main" id="{00000000-0008-0000-0400-00009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134</xdr:row>
          <xdr:rowOff>85725</xdr:rowOff>
        </xdr:from>
        <xdr:to>
          <xdr:col>2</xdr:col>
          <xdr:colOff>57150</xdr:colOff>
          <xdr:row>136</xdr:row>
          <xdr:rowOff>38100</xdr:rowOff>
        </xdr:to>
        <xdr:sp macro="" textlink="">
          <xdr:nvSpPr>
            <xdr:cNvPr id="80021" name="Check Box 149" hidden="1">
              <a:extLst>
                <a:ext uri="{63B3BB69-23CF-44E3-9099-C40C66FF867C}">
                  <a14:compatExt spid="_x0000_s80021"/>
                </a:ext>
                <a:ext uri="{FF2B5EF4-FFF2-40B4-BE49-F238E27FC236}">
                  <a16:creationId xmlns:a16="http://schemas.microsoft.com/office/drawing/2014/main" id="{00000000-0008-0000-0400-00009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85725</xdr:rowOff>
        </xdr:from>
        <xdr:to>
          <xdr:col>2</xdr:col>
          <xdr:colOff>57150</xdr:colOff>
          <xdr:row>137</xdr:row>
          <xdr:rowOff>38100</xdr:rowOff>
        </xdr:to>
        <xdr:sp macro="" textlink="">
          <xdr:nvSpPr>
            <xdr:cNvPr id="80022" name="Check Box 150" hidden="1">
              <a:extLst>
                <a:ext uri="{63B3BB69-23CF-44E3-9099-C40C66FF867C}">
                  <a14:compatExt spid="_x0000_s80022"/>
                </a:ext>
                <a:ext uri="{FF2B5EF4-FFF2-40B4-BE49-F238E27FC236}">
                  <a16:creationId xmlns:a16="http://schemas.microsoft.com/office/drawing/2014/main" id="{00000000-0008-0000-0400-00009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173</xdr:row>
          <xdr:rowOff>85725</xdr:rowOff>
        </xdr:from>
        <xdr:to>
          <xdr:col>2</xdr:col>
          <xdr:colOff>57150</xdr:colOff>
          <xdr:row>175</xdr:row>
          <xdr:rowOff>38100</xdr:rowOff>
        </xdr:to>
        <xdr:sp macro="" textlink="">
          <xdr:nvSpPr>
            <xdr:cNvPr id="80023" name="Check Box 151" hidden="1">
              <a:extLst>
                <a:ext uri="{63B3BB69-23CF-44E3-9099-C40C66FF867C}">
                  <a14:compatExt spid="_x0000_s80023"/>
                </a:ext>
                <a:ext uri="{FF2B5EF4-FFF2-40B4-BE49-F238E27FC236}">
                  <a16:creationId xmlns:a16="http://schemas.microsoft.com/office/drawing/2014/main" id="{00000000-0008-0000-0400-00009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174</xdr:row>
          <xdr:rowOff>85725</xdr:rowOff>
        </xdr:from>
        <xdr:to>
          <xdr:col>2</xdr:col>
          <xdr:colOff>57150</xdr:colOff>
          <xdr:row>176</xdr:row>
          <xdr:rowOff>38100</xdr:rowOff>
        </xdr:to>
        <xdr:sp macro="" textlink="">
          <xdr:nvSpPr>
            <xdr:cNvPr id="80024" name="Check Box 152" hidden="1">
              <a:extLst>
                <a:ext uri="{63B3BB69-23CF-44E3-9099-C40C66FF867C}">
                  <a14:compatExt spid="_x0000_s80024"/>
                </a:ext>
                <a:ext uri="{FF2B5EF4-FFF2-40B4-BE49-F238E27FC236}">
                  <a16:creationId xmlns:a16="http://schemas.microsoft.com/office/drawing/2014/main" id="{00000000-0008-0000-0400-00009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175</xdr:row>
          <xdr:rowOff>85725</xdr:rowOff>
        </xdr:from>
        <xdr:to>
          <xdr:col>2</xdr:col>
          <xdr:colOff>57150</xdr:colOff>
          <xdr:row>177</xdr:row>
          <xdr:rowOff>38100</xdr:rowOff>
        </xdr:to>
        <xdr:sp macro="" textlink="">
          <xdr:nvSpPr>
            <xdr:cNvPr id="80025" name="Check Box 153" hidden="1">
              <a:extLst>
                <a:ext uri="{63B3BB69-23CF-44E3-9099-C40C66FF867C}">
                  <a14:compatExt spid="_x0000_s80025"/>
                </a:ext>
                <a:ext uri="{FF2B5EF4-FFF2-40B4-BE49-F238E27FC236}">
                  <a16:creationId xmlns:a16="http://schemas.microsoft.com/office/drawing/2014/main" id="{00000000-0008-0000-0400-00009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176</xdr:row>
          <xdr:rowOff>85725</xdr:rowOff>
        </xdr:from>
        <xdr:to>
          <xdr:col>2</xdr:col>
          <xdr:colOff>57150</xdr:colOff>
          <xdr:row>178</xdr:row>
          <xdr:rowOff>38100</xdr:rowOff>
        </xdr:to>
        <xdr:sp macro="" textlink="">
          <xdr:nvSpPr>
            <xdr:cNvPr id="80026" name="Check Box 154" hidden="1">
              <a:extLst>
                <a:ext uri="{63B3BB69-23CF-44E3-9099-C40C66FF867C}">
                  <a14:compatExt spid="_x0000_s80026"/>
                </a:ext>
                <a:ext uri="{FF2B5EF4-FFF2-40B4-BE49-F238E27FC236}">
                  <a16:creationId xmlns:a16="http://schemas.microsoft.com/office/drawing/2014/main" id="{00000000-0008-0000-0400-00009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177</xdr:row>
          <xdr:rowOff>85725</xdr:rowOff>
        </xdr:from>
        <xdr:to>
          <xdr:col>2</xdr:col>
          <xdr:colOff>57150</xdr:colOff>
          <xdr:row>179</xdr:row>
          <xdr:rowOff>38100</xdr:rowOff>
        </xdr:to>
        <xdr:sp macro="" textlink="">
          <xdr:nvSpPr>
            <xdr:cNvPr id="80027" name="Check Box 155" hidden="1">
              <a:extLst>
                <a:ext uri="{63B3BB69-23CF-44E3-9099-C40C66FF867C}">
                  <a14:compatExt spid="_x0000_s80027"/>
                </a:ext>
                <a:ext uri="{FF2B5EF4-FFF2-40B4-BE49-F238E27FC236}">
                  <a16:creationId xmlns:a16="http://schemas.microsoft.com/office/drawing/2014/main" id="{00000000-0008-0000-0400-00009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178</xdr:row>
          <xdr:rowOff>85725</xdr:rowOff>
        </xdr:from>
        <xdr:to>
          <xdr:col>2</xdr:col>
          <xdr:colOff>57150</xdr:colOff>
          <xdr:row>180</xdr:row>
          <xdr:rowOff>38100</xdr:rowOff>
        </xdr:to>
        <xdr:sp macro="" textlink="">
          <xdr:nvSpPr>
            <xdr:cNvPr id="80028" name="Check Box 156" hidden="1">
              <a:extLst>
                <a:ext uri="{63B3BB69-23CF-44E3-9099-C40C66FF867C}">
                  <a14:compatExt spid="_x0000_s80028"/>
                </a:ext>
                <a:ext uri="{FF2B5EF4-FFF2-40B4-BE49-F238E27FC236}">
                  <a16:creationId xmlns:a16="http://schemas.microsoft.com/office/drawing/2014/main" id="{00000000-0008-0000-0400-00009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179</xdr:row>
          <xdr:rowOff>85725</xdr:rowOff>
        </xdr:from>
        <xdr:to>
          <xdr:col>2</xdr:col>
          <xdr:colOff>57150</xdr:colOff>
          <xdr:row>181</xdr:row>
          <xdr:rowOff>38100</xdr:rowOff>
        </xdr:to>
        <xdr:sp macro="" textlink="">
          <xdr:nvSpPr>
            <xdr:cNvPr id="80029" name="Check Box 157" hidden="1">
              <a:extLst>
                <a:ext uri="{63B3BB69-23CF-44E3-9099-C40C66FF867C}">
                  <a14:compatExt spid="_x0000_s80029"/>
                </a:ext>
                <a:ext uri="{FF2B5EF4-FFF2-40B4-BE49-F238E27FC236}">
                  <a16:creationId xmlns:a16="http://schemas.microsoft.com/office/drawing/2014/main" id="{00000000-0008-0000-0400-00009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180</xdr:row>
          <xdr:rowOff>85725</xdr:rowOff>
        </xdr:from>
        <xdr:to>
          <xdr:col>2</xdr:col>
          <xdr:colOff>57150</xdr:colOff>
          <xdr:row>182</xdr:row>
          <xdr:rowOff>38100</xdr:rowOff>
        </xdr:to>
        <xdr:sp macro="" textlink="">
          <xdr:nvSpPr>
            <xdr:cNvPr id="80030" name="Check Box 158" hidden="1">
              <a:extLst>
                <a:ext uri="{63B3BB69-23CF-44E3-9099-C40C66FF867C}">
                  <a14:compatExt spid="_x0000_s80030"/>
                </a:ext>
                <a:ext uri="{FF2B5EF4-FFF2-40B4-BE49-F238E27FC236}">
                  <a16:creationId xmlns:a16="http://schemas.microsoft.com/office/drawing/2014/main" id="{00000000-0008-0000-0400-00009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181</xdr:row>
          <xdr:rowOff>85725</xdr:rowOff>
        </xdr:from>
        <xdr:to>
          <xdr:col>2</xdr:col>
          <xdr:colOff>57150</xdr:colOff>
          <xdr:row>183</xdr:row>
          <xdr:rowOff>38100</xdr:rowOff>
        </xdr:to>
        <xdr:sp macro="" textlink="">
          <xdr:nvSpPr>
            <xdr:cNvPr id="80031" name="Check Box 159" hidden="1">
              <a:extLst>
                <a:ext uri="{63B3BB69-23CF-44E3-9099-C40C66FF867C}">
                  <a14:compatExt spid="_x0000_s80031"/>
                </a:ext>
                <a:ext uri="{FF2B5EF4-FFF2-40B4-BE49-F238E27FC236}">
                  <a16:creationId xmlns:a16="http://schemas.microsoft.com/office/drawing/2014/main" id="{00000000-0008-0000-0400-00009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182</xdr:row>
          <xdr:rowOff>85725</xdr:rowOff>
        </xdr:from>
        <xdr:to>
          <xdr:col>2</xdr:col>
          <xdr:colOff>57150</xdr:colOff>
          <xdr:row>184</xdr:row>
          <xdr:rowOff>38100</xdr:rowOff>
        </xdr:to>
        <xdr:sp macro="" textlink="">
          <xdr:nvSpPr>
            <xdr:cNvPr id="80032" name="Check Box 160" hidden="1">
              <a:extLst>
                <a:ext uri="{63B3BB69-23CF-44E3-9099-C40C66FF867C}">
                  <a14:compatExt spid="_x0000_s80032"/>
                </a:ext>
                <a:ext uri="{FF2B5EF4-FFF2-40B4-BE49-F238E27FC236}">
                  <a16:creationId xmlns:a16="http://schemas.microsoft.com/office/drawing/2014/main" id="{00000000-0008-0000-0400-0000A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183</xdr:row>
          <xdr:rowOff>85725</xdr:rowOff>
        </xdr:from>
        <xdr:to>
          <xdr:col>2</xdr:col>
          <xdr:colOff>57150</xdr:colOff>
          <xdr:row>185</xdr:row>
          <xdr:rowOff>38100</xdr:rowOff>
        </xdr:to>
        <xdr:sp macro="" textlink="">
          <xdr:nvSpPr>
            <xdr:cNvPr id="80033" name="Check Box 161" hidden="1">
              <a:extLst>
                <a:ext uri="{63B3BB69-23CF-44E3-9099-C40C66FF867C}">
                  <a14:compatExt spid="_x0000_s80033"/>
                </a:ext>
                <a:ext uri="{FF2B5EF4-FFF2-40B4-BE49-F238E27FC236}">
                  <a16:creationId xmlns:a16="http://schemas.microsoft.com/office/drawing/2014/main" id="{00000000-0008-0000-0400-0000A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186</xdr:row>
          <xdr:rowOff>85725</xdr:rowOff>
        </xdr:from>
        <xdr:to>
          <xdr:col>2</xdr:col>
          <xdr:colOff>57150</xdr:colOff>
          <xdr:row>188</xdr:row>
          <xdr:rowOff>38100</xdr:rowOff>
        </xdr:to>
        <xdr:sp macro="" textlink="">
          <xdr:nvSpPr>
            <xdr:cNvPr id="80034" name="Check Box 162" hidden="1">
              <a:extLst>
                <a:ext uri="{63B3BB69-23CF-44E3-9099-C40C66FF867C}">
                  <a14:compatExt spid="_x0000_s80034"/>
                </a:ext>
                <a:ext uri="{FF2B5EF4-FFF2-40B4-BE49-F238E27FC236}">
                  <a16:creationId xmlns:a16="http://schemas.microsoft.com/office/drawing/2014/main" id="{00000000-0008-0000-0400-0000A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187</xdr:row>
          <xdr:rowOff>85725</xdr:rowOff>
        </xdr:from>
        <xdr:to>
          <xdr:col>2</xdr:col>
          <xdr:colOff>57150</xdr:colOff>
          <xdr:row>189</xdr:row>
          <xdr:rowOff>38100</xdr:rowOff>
        </xdr:to>
        <xdr:sp macro="" textlink="">
          <xdr:nvSpPr>
            <xdr:cNvPr id="80035" name="Check Box 163" hidden="1">
              <a:extLst>
                <a:ext uri="{63B3BB69-23CF-44E3-9099-C40C66FF867C}">
                  <a14:compatExt spid="_x0000_s80035"/>
                </a:ext>
                <a:ext uri="{FF2B5EF4-FFF2-40B4-BE49-F238E27FC236}">
                  <a16:creationId xmlns:a16="http://schemas.microsoft.com/office/drawing/2014/main" id="{00000000-0008-0000-0400-0000A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188</xdr:row>
          <xdr:rowOff>85725</xdr:rowOff>
        </xdr:from>
        <xdr:to>
          <xdr:col>2</xdr:col>
          <xdr:colOff>57150</xdr:colOff>
          <xdr:row>190</xdr:row>
          <xdr:rowOff>38100</xdr:rowOff>
        </xdr:to>
        <xdr:sp macro="" textlink="">
          <xdr:nvSpPr>
            <xdr:cNvPr id="80036" name="Check Box 164" hidden="1">
              <a:extLst>
                <a:ext uri="{63B3BB69-23CF-44E3-9099-C40C66FF867C}">
                  <a14:compatExt spid="_x0000_s80036"/>
                </a:ext>
                <a:ext uri="{FF2B5EF4-FFF2-40B4-BE49-F238E27FC236}">
                  <a16:creationId xmlns:a16="http://schemas.microsoft.com/office/drawing/2014/main" id="{00000000-0008-0000-0400-0000A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189</xdr:row>
          <xdr:rowOff>85725</xdr:rowOff>
        </xdr:from>
        <xdr:to>
          <xdr:col>2</xdr:col>
          <xdr:colOff>57150</xdr:colOff>
          <xdr:row>191</xdr:row>
          <xdr:rowOff>38100</xdr:rowOff>
        </xdr:to>
        <xdr:sp macro="" textlink="">
          <xdr:nvSpPr>
            <xdr:cNvPr id="80037" name="Check Box 165" hidden="1">
              <a:extLst>
                <a:ext uri="{63B3BB69-23CF-44E3-9099-C40C66FF867C}">
                  <a14:compatExt spid="_x0000_s80037"/>
                </a:ext>
                <a:ext uri="{FF2B5EF4-FFF2-40B4-BE49-F238E27FC236}">
                  <a16:creationId xmlns:a16="http://schemas.microsoft.com/office/drawing/2014/main" id="{00000000-0008-0000-0400-0000A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190</xdr:row>
          <xdr:rowOff>85725</xdr:rowOff>
        </xdr:from>
        <xdr:to>
          <xdr:col>2</xdr:col>
          <xdr:colOff>57150</xdr:colOff>
          <xdr:row>192</xdr:row>
          <xdr:rowOff>38100</xdr:rowOff>
        </xdr:to>
        <xdr:sp macro="" textlink="">
          <xdr:nvSpPr>
            <xdr:cNvPr id="80038" name="Check Box 166" hidden="1">
              <a:extLst>
                <a:ext uri="{63B3BB69-23CF-44E3-9099-C40C66FF867C}">
                  <a14:compatExt spid="_x0000_s80038"/>
                </a:ext>
                <a:ext uri="{FF2B5EF4-FFF2-40B4-BE49-F238E27FC236}">
                  <a16:creationId xmlns:a16="http://schemas.microsoft.com/office/drawing/2014/main" id="{00000000-0008-0000-0400-0000A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191</xdr:row>
          <xdr:rowOff>85725</xdr:rowOff>
        </xdr:from>
        <xdr:to>
          <xdr:col>2</xdr:col>
          <xdr:colOff>57150</xdr:colOff>
          <xdr:row>193</xdr:row>
          <xdr:rowOff>38100</xdr:rowOff>
        </xdr:to>
        <xdr:sp macro="" textlink="">
          <xdr:nvSpPr>
            <xdr:cNvPr id="80039" name="Check Box 167" hidden="1">
              <a:extLst>
                <a:ext uri="{63B3BB69-23CF-44E3-9099-C40C66FF867C}">
                  <a14:compatExt spid="_x0000_s80039"/>
                </a:ext>
                <a:ext uri="{FF2B5EF4-FFF2-40B4-BE49-F238E27FC236}">
                  <a16:creationId xmlns:a16="http://schemas.microsoft.com/office/drawing/2014/main" id="{00000000-0008-0000-0400-0000A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192</xdr:row>
          <xdr:rowOff>85725</xdr:rowOff>
        </xdr:from>
        <xdr:to>
          <xdr:col>2</xdr:col>
          <xdr:colOff>57150</xdr:colOff>
          <xdr:row>194</xdr:row>
          <xdr:rowOff>38100</xdr:rowOff>
        </xdr:to>
        <xdr:sp macro="" textlink="">
          <xdr:nvSpPr>
            <xdr:cNvPr id="80040" name="Check Box 168" hidden="1">
              <a:extLst>
                <a:ext uri="{63B3BB69-23CF-44E3-9099-C40C66FF867C}">
                  <a14:compatExt spid="_x0000_s80040"/>
                </a:ext>
                <a:ext uri="{FF2B5EF4-FFF2-40B4-BE49-F238E27FC236}">
                  <a16:creationId xmlns:a16="http://schemas.microsoft.com/office/drawing/2014/main" id="{00000000-0008-0000-0400-0000A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193</xdr:row>
          <xdr:rowOff>85725</xdr:rowOff>
        </xdr:from>
        <xdr:to>
          <xdr:col>2</xdr:col>
          <xdr:colOff>57150</xdr:colOff>
          <xdr:row>195</xdr:row>
          <xdr:rowOff>38100</xdr:rowOff>
        </xdr:to>
        <xdr:sp macro="" textlink="">
          <xdr:nvSpPr>
            <xdr:cNvPr id="80041" name="Check Box 169" hidden="1">
              <a:extLst>
                <a:ext uri="{63B3BB69-23CF-44E3-9099-C40C66FF867C}">
                  <a14:compatExt spid="_x0000_s80041"/>
                </a:ext>
                <a:ext uri="{FF2B5EF4-FFF2-40B4-BE49-F238E27FC236}">
                  <a16:creationId xmlns:a16="http://schemas.microsoft.com/office/drawing/2014/main" id="{00000000-0008-0000-0400-0000A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194</xdr:row>
          <xdr:rowOff>85725</xdr:rowOff>
        </xdr:from>
        <xdr:to>
          <xdr:col>2</xdr:col>
          <xdr:colOff>57150</xdr:colOff>
          <xdr:row>196</xdr:row>
          <xdr:rowOff>38100</xdr:rowOff>
        </xdr:to>
        <xdr:sp macro="" textlink="">
          <xdr:nvSpPr>
            <xdr:cNvPr id="80042" name="Check Box 170" hidden="1">
              <a:extLst>
                <a:ext uri="{63B3BB69-23CF-44E3-9099-C40C66FF867C}">
                  <a14:compatExt spid="_x0000_s80042"/>
                </a:ext>
                <a:ext uri="{FF2B5EF4-FFF2-40B4-BE49-F238E27FC236}">
                  <a16:creationId xmlns:a16="http://schemas.microsoft.com/office/drawing/2014/main" id="{00000000-0008-0000-0400-0000A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195</xdr:row>
          <xdr:rowOff>85725</xdr:rowOff>
        </xdr:from>
        <xdr:to>
          <xdr:col>2</xdr:col>
          <xdr:colOff>57150</xdr:colOff>
          <xdr:row>197</xdr:row>
          <xdr:rowOff>38100</xdr:rowOff>
        </xdr:to>
        <xdr:sp macro="" textlink="">
          <xdr:nvSpPr>
            <xdr:cNvPr id="80043" name="Check Box 171" hidden="1">
              <a:extLst>
                <a:ext uri="{63B3BB69-23CF-44E3-9099-C40C66FF867C}">
                  <a14:compatExt spid="_x0000_s80043"/>
                </a:ext>
                <a:ext uri="{FF2B5EF4-FFF2-40B4-BE49-F238E27FC236}">
                  <a16:creationId xmlns:a16="http://schemas.microsoft.com/office/drawing/2014/main" id="{00000000-0008-0000-0400-0000A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196</xdr:row>
          <xdr:rowOff>85725</xdr:rowOff>
        </xdr:from>
        <xdr:to>
          <xdr:col>2</xdr:col>
          <xdr:colOff>57150</xdr:colOff>
          <xdr:row>198</xdr:row>
          <xdr:rowOff>38100</xdr:rowOff>
        </xdr:to>
        <xdr:sp macro="" textlink="">
          <xdr:nvSpPr>
            <xdr:cNvPr id="80044" name="Check Box 172" hidden="1">
              <a:extLst>
                <a:ext uri="{63B3BB69-23CF-44E3-9099-C40C66FF867C}">
                  <a14:compatExt spid="_x0000_s80044"/>
                </a:ext>
                <a:ext uri="{FF2B5EF4-FFF2-40B4-BE49-F238E27FC236}">
                  <a16:creationId xmlns:a16="http://schemas.microsoft.com/office/drawing/2014/main" id="{00000000-0008-0000-0400-0000A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197</xdr:row>
          <xdr:rowOff>85725</xdr:rowOff>
        </xdr:from>
        <xdr:to>
          <xdr:col>2</xdr:col>
          <xdr:colOff>57150</xdr:colOff>
          <xdr:row>199</xdr:row>
          <xdr:rowOff>38100</xdr:rowOff>
        </xdr:to>
        <xdr:sp macro="" textlink="">
          <xdr:nvSpPr>
            <xdr:cNvPr id="80045" name="Check Box 173" hidden="1">
              <a:extLst>
                <a:ext uri="{63B3BB69-23CF-44E3-9099-C40C66FF867C}">
                  <a14:compatExt spid="_x0000_s80045"/>
                </a:ext>
                <a:ext uri="{FF2B5EF4-FFF2-40B4-BE49-F238E27FC236}">
                  <a16:creationId xmlns:a16="http://schemas.microsoft.com/office/drawing/2014/main" id="{00000000-0008-0000-0400-0000A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198</xdr:row>
          <xdr:rowOff>85725</xdr:rowOff>
        </xdr:from>
        <xdr:to>
          <xdr:col>2</xdr:col>
          <xdr:colOff>57150</xdr:colOff>
          <xdr:row>200</xdr:row>
          <xdr:rowOff>38100</xdr:rowOff>
        </xdr:to>
        <xdr:sp macro="" textlink="">
          <xdr:nvSpPr>
            <xdr:cNvPr id="80046" name="Check Box 174" hidden="1">
              <a:extLst>
                <a:ext uri="{63B3BB69-23CF-44E3-9099-C40C66FF867C}">
                  <a14:compatExt spid="_x0000_s80046"/>
                </a:ext>
                <a:ext uri="{FF2B5EF4-FFF2-40B4-BE49-F238E27FC236}">
                  <a16:creationId xmlns:a16="http://schemas.microsoft.com/office/drawing/2014/main" id="{00000000-0008-0000-0400-0000A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199</xdr:row>
          <xdr:rowOff>85725</xdr:rowOff>
        </xdr:from>
        <xdr:to>
          <xdr:col>2</xdr:col>
          <xdr:colOff>57150</xdr:colOff>
          <xdr:row>201</xdr:row>
          <xdr:rowOff>38100</xdr:rowOff>
        </xdr:to>
        <xdr:sp macro="" textlink="">
          <xdr:nvSpPr>
            <xdr:cNvPr id="80047" name="Check Box 175" hidden="1">
              <a:extLst>
                <a:ext uri="{63B3BB69-23CF-44E3-9099-C40C66FF867C}">
                  <a14:compatExt spid="_x0000_s80047"/>
                </a:ext>
                <a:ext uri="{FF2B5EF4-FFF2-40B4-BE49-F238E27FC236}">
                  <a16:creationId xmlns:a16="http://schemas.microsoft.com/office/drawing/2014/main" id="{00000000-0008-0000-0400-0000A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200</xdr:row>
          <xdr:rowOff>85725</xdr:rowOff>
        </xdr:from>
        <xdr:to>
          <xdr:col>2</xdr:col>
          <xdr:colOff>57150</xdr:colOff>
          <xdr:row>202</xdr:row>
          <xdr:rowOff>38100</xdr:rowOff>
        </xdr:to>
        <xdr:sp macro="" textlink="">
          <xdr:nvSpPr>
            <xdr:cNvPr id="80048" name="Check Box 176" hidden="1">
              <a:extLst>
                <a:ext uri="{63B3BB69-23CF-44E3-9099-C40C66FF867C}">
                  <a14:compatExt spid="_x0000_s80048"/>
                </a:ext>
                <a:ext uri="{FF2B5EF4-FFF2-40B4-BE49-F238E27FC236}">
                  <a16:creationId xmlns:a16="http://schemas.microsoft.com/office/drawing/2014/main" id="{00000000-0008-0000-0400-0000B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201</xdr:row>
          <xdr:rowOff>85725</xdr:rowOff>
        </xdr:from>
        <xdr:to>
          <xdr:col>2</xdr:col>
          <xdr:colOff>57150</xdr:colOff>
          <xdr:row>203</xdr:row>
          <xdr:rowOff>38100</xdr:rowOff>
        </xdr:to>
        <xdr:sp macro="" textlink="">
          <xdr:nvSpPr>
            <xdr:cNvPr id="80049" name="Check Box 177" hidden="1">
              <a:extLst>
                <a:ext uri="{63B3BB69-23CF-44E3-9099-C40C66FF867C}">
                  <a14:compatExt spid="_x0000_s80049"/>
                </a:ext>
                <a:ext uri="{FF2B5EF4-FFF2-40B4-BE49-F238E27FC236}">
                  <a16:creationId xmlns:a16="http://schemas.microsoft.com/office/drawing/2014/main" id="{00000000-0008-0000-0400-0000B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202</xdr:row>
          <xdr:rowOff>85725</xdr:rowOff>
        </xdr:from>
        <xdr:to>
          <xdr:col>2</xdr:col>
          <xdr:colOff>57150</xdr:colOff>
          <xdr:row>204</xdr:row>
          <xdr:rowOff>38100</xdr:rowOff>
        </xdr:to>
        <xdr:sp macro="" textlink="">
          <xdr:nvSpPr>
            <xdr:cNvPr id="80050" name="Check Box 178" hidden="1">
              <a:extLst>
                <a:ext uri="{63B3BB69-23CF-44E3-9099-C40C66FF867C}">
                  <a14:compatExt spid="_x0000_s80050"/>
                </a:ext>
                <a:ext uri="{FF2B5EF4-FFF2-40B4-BE49-F238E27FC236}">
                  <a16:creationId xmlns:a16="http://schemas.microsoft.com/office/drawing/2014/main" id="{00000000-0008-0000-0400-0000B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203</xdr:row>
          <xdr:rowOff>85725</xdr:rowOff>
        </xdr:from>
        <xdr:to>
          <xdr:col>2</xdr:col>
          <xdr:colOff>57150</xdr:colOff>
          <xdr:row>205</xdr:row>
          <xdr:rowOff>38100</xdr:rowOff>
        </xdr:to>
        <xdr:sp macro="" textlink="">
          <xdr:nvSpPr>
            <xdr:cNvPr id="80051" name="Check Box 179" hidden="1">
              <a:extLst>
                <a:ext uri="{63B3BB69-23CF-44E3-9099-C40C66FF867C}">
                  <a14:compatExt spid="_x0000_s80051"/>
                </a:ext>
                <a:ext uri="{FF2B5EF4-FFF2-40B4-BE49-F238E27FC236}">
                  <a16:creationId xmlns:a16="http://schemas.microsoft.com/office/drawing/2014/main" id="{00000000-0008-0000-0400-0000B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204</xdr:row>
          <xdr:rowOff>85725</xdr:rowOff>
        </xdr:from>
        <xdr:to>
          <xdr:col>2</xdr:col>
          <xdr:colOff>57150</xdr:colOff>
          <xdr:row>206</xdr:row>
          <xdr:rowOff>38100</xdr:rowOff>
        </xdr:to>
        <xdr:sp macro="" textlink="">
          <xdr:nvSpPr>
            <xdr:cNvPr id="80052" name="Check Box 180" hidden="1">
              <a:extLst>
                <a:ext uri="{63B3BB69-23CF-44E3-9099-C40C66FF867C}">
                  <a14:compatExt spid="_x0000_s80052"/>
                </a:ext>
                <a:ext uri="{FF2B5EF4-FFF2-40B4-BE49-F238E27FC236}">
                  <a16:creationId xmlns:a16="http://schemas.microsoft.com/office/drawing/2014/main" id="{00000000-0008-0000-0400-0000B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205</xdr:row>
          <xdr:rowOff>85725</xdr:rowOff>
        </xdr:from>
        <xdr:to>
          <xdr:col>2</xdr:col>
          <xdr:colOff>57150</xdr:colOff>
          <xdr:row>207</xdr:row>
          <xdr:rowOff>38100</xdr:rowOff>
        </xdr:to>
        <xdr:sp macro="" textlink="">
          <xdr:nvSpPr>
            <xdr:cNvPr id="80053" name="Check Box 181" hidden="1">
              <a:extLst>
                <a:ext uri="{63B3BB69-23CF-44E3-9099-C40C66FF867C}">
                  <a14:compatExt spid="_x0000_s80053"/>
                </a:ext>
                <a:ext uri="{FF2B5EF4-FFF2-40B4-BE49-F238E27FC236}">
                  <a16:creationId xmlns:a16="http://schemas.microsoft.com/office/drawing/2014/main" id="{00000000-0008-0000-0400-0000B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206</xdr:row>
          <xdr:rowOff>85725</xdr:rowOff>
        </xdr:from>
        <xdr:to>
          <xdr:col>2</xdr:col>
          <xdr:colOff>57150</xdr:colOff>
          <xdr:row>208</xdr:row>
          <xdr:rowOff>38100</xdr:rowOff>
        </xdr:to>
        <xdr:sp macro="" textlink="">
          <xdr:nvSpPr>
            <xdr:cNvPr id="80054" name="Check Box 182" hidden="1">
              <a:extLst>
                <a:ext uri="{63B3BB69-23CF-44E3-9099-C40C66FF867C}">
                  <a14:compatExt spid="_x0000_s80054"/>
                </a:ext>
                <a:ext uri="{FF2B5EF4-FFF2-40B4-BE49-F238E27FC236}">
                  <a16:creationId xmlns:a16="http://schemas.microsoft.com/office/drawing/2014/main" id="{00000000-0008-0000-0400-0000B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207</xdr:row>
          <xdr:rowOff>85725</xdr:rowOff>
        </xdr:from>
        <xdr:to>
          <xdr:col>2</xdr:col>
          <xdr:colOff>57150</xdr:colOff>
          <xdr:row>209</xdr:row>
          <xdr:rowOff>38100</xdr:rowOff>
        </xdr:to>
        <xdr:sp macro="" textlink="">
          <xdr:nvSpPr>
            <xdr:cNvPr id="80055" name="Check Box 183" hidden="1">
              <a:extLst>
                <a:ext uri="{63B3BB69-23CF-44E3-9099-C40C66FF867C}">
                  <a14:compatExt spid="_x0000_s80055"/>
                </a:ext>
                <a:ext uri="{FF2B5EF4-FFF2-40B4-BE49-F238E27FC236}">
                  <a16:creationId xmlns:a16="http://schemas.microsoft.com/office/drawing/2014/main" id="{00000000-0008-0000-0400-0000B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208</xdr:row>
          <xdr:rowOff>85725</xdr:rowOff>
        </xdr:from>
        <xdr:to>
          <xdr:col>2</xdr:col>
          <xdr:colOff>57150</xdr:colOff>
          <xdr:row>210</xdr:row>
          <xdr:rowOff>38100</xdr:rowOff>
        </xdr:to>
        <xdr:sp macro="" textlink="">
          <xdr:nvSpPr>
            <xdr:cNvPr id="80056" name="Check Box 184" hidden="1">
              <a:extLst>
                <a:ext uri="{63B3BB69-23CF-44E3-9099-C40C66FF867C}">
                  <a14:compatExt spid="_x0000_s80056"/>
                </a:ext>
                <a:ext uri="{FF2B5EF4-FFF2-40B4-BE49-F238E27FC236}">
                  <a16:creationId xmlns:a16="http://schemas.microsoft.com/office/drawing/2014/main" id="{00000000-0008-0000-0400-0000B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209</xdr:row>
          <xdr:rowOff>85725</xdr:rowOff>
        </xdr:from>
        <xdr:to>
          <xdr:col>2</xdr:col>
          <xdr:colOff>57150</xdr:colOff>
          <xdr:row>211</xdr:row>
          <xdr:rowOff>38100</xdr:rowOff>
        </xdr:to>
        <xdr:sp macro="" textlink="">
          <xdr:nvSpPr>
            <xdr:cNvPr id="80057" name="Check Box 185" hidden="1">
              <a:extLst>
                <a:ext uri="{63B3BB69-23CF-44E3-9099-C40C66FF867C}">
                  <a14:compatExt spid="_x0000_s80057"/>
                </a:ext>
                <a:ext uri="{FF2B5EF4-FFF2-40B4-BE49-F238E27FC236}">
                  <a16:creationId xmlns:a16="http://schemas.microsoft.com/office/drawing/2014/main" id="{00000000-0008-0000-0400-0000B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210</xdr:row>
          <xdr:rowOff>85725</xdr:rowOff>
        </xdr:from>
        <xdr:to>
          <xdr:col>2</xdr:col>
          <xdr:colOff>57150</xdr:colOff>
          <xdr:row>212</xdr:row>
          <xdr:rowOff>38100</xdr:rowOff>
        </xdr:to>
        <xdr:sp macro="" textlink="">
          <xdr:nvSpPr>
            <xdr:cNvPr id="80058" name="Check Box 186" hidden="1">
              <a:extLst>
                <a:ext uri="{63B3BB69-23CF-44E3-9099-C40C66FF867C}">
                  <a14:compatExt spid="_x0000_s80058"/>
                </a:ext>
                <a:ext uri="{FF2B5EF4-FFF2-40B4-BE49-F238E27FC236}">
                  <a16:creationId xmlns:a16="http://schemas.microsoft.com/office/drawing/2014/main" id="{00000000-0008-0000-0400-0000B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211</xdr:row>
          <xdr:rowOff>85725</xdr:rowOff>
        </xdr:from>
        <xdr:to>
          <xdr:col>2</xdr:col>
          <xdr:colOff>57150</xdr:colOff>
          <xdr:row>213</xdr:row>
          <xdr:rowOff>38100</xdr:rowOff>
        </xdr:to>
        <xdr:sp macro="" textlink="">
          <xdr:nvSpPr>
            <xdr:cNvPr id="80059" name="Check Box 187" hidden="1">
              <a:extLst>
                <a:ext uri="{63B3BB69-23CF-44E3-9099-C40C66FF867C}">
                  <a14:compatExt spid="_x0000_s80059"/>
                </a:ext>
                <a:ext uri="{FF2B5EF4-FFF2-40B4-BE49-F238E27FC236}">
                  <a16:creationId xmlns:a16="http://schemas.microsoft.com/office/drawing/2014/main" id="{00000000-0008-0000-0400-0000B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212</xdr:row>
          <xdr:rowOff>85725</xdr:rowOff>
        </xdr:from>
        <xdr:to>
          <xdr:col>2</xdr:col>
          <xdr:colOff>57150</xdr:colOff>
          <xdr:row>214</xdr:row>
          <xdr:rowOff>38100</xdr:rowOff>
        </xdr:to>
        <xdr:sp macro="" textlink="">
          <xdr:nvSpPr>
            <xdr:cNvPr id="80060" name="Check Box 188" hidden="1">
              <a:extLst>
                <a:ext uri="{63B3BB69-23CF-44E3-9099-C40C66FF867C}">
                  <a14:compatExt spid="_x0000_s80060"/>
                </a:ext>
                <a:ext uri="{FF2B5EF4-FFF2-40B4-BE49-F238E27FC236}">
                  <a16:creationId xmlns:a16="http://schemas.microsoft.com/office/drawing/2014/main" id="{00000000-0008-0000-0400-0000B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213</xdr:row>
          <xdr:rowOff>85725</xdr:rowOff>
        </xdr:from>
        <xdr:to>
          <xdr:col>2</xdr:col>
          <xdr:colOff>57150</xdr:colOff>
          <xdr:row>215</xdr:row>
          <xdr:rowOff>38100</xdr:rowOff>
        </xdr:to>
        <xdr:sp macro="" textlink="">
          <xdr:nvSpPr>
            <xdr:cNvPr id="80061" name="Check Box 189" hidden="1">
              <a:extLst>
                <a:ext uri="{63B3BB69-23CF-44E3-9099-C40C66FF867C}">
                  <a14:compatExt spid="_x0000_s80061"/>
                </a:ext>
                <a:ext uri="{FF2B5EF4-FFF2-40B4-BE49-F238E27FC236}">
                  <a16:creationId xmlns:a16="http://schemas.microsoft.com/office/drawing/2014/main" id="{00000000-0008-0000-0400-0000B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214</xdr:row>
          <xdr:rowOff>85725</xdr:rowOff>
        </xdr:from>
        <xdr:to>
          <xdr:col>2</xdr:col>
          <xdr:colOff>57150</xdr:colOff>
          <xdr:row>216</xdr:row>
          <xdr:rowOff>38100</xdr:rowOff>
        </xdr:to>
        <xdr:sp macro="" textlink="">
          <xdr:nvSpPr>
            <xdr:cNvPr id="80062" name="Check Box 190" hidden="1">
              <a:extLst>
                <a:ext uri="{63B3BB69-23CF-44E3-9099-C40C66FF867C}">
                  <a14:compatExt spid="_x0000_s80062"/>
                </a:ext>
                <a:ext uri="{FF2B5EF4-FFF2-40B4-BE49-F238E27FC236}">
                  <a16:creationId xmlns:a16="http://schemas.microsoft.com/office/drawing/2014/main" id="{00000000-0008-0000-0400-0000B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215</xdr:row>
          <xdr:rowOff>85725</xdr:rowOff>
        </xdr:from>
        <xdr:to>
          <xdr:col>2</xdr:col>
          <xdr:colOff>57150</xdr:colOff>
          <xdr:row>217</xdr:row>
          <xdr:rowOff>38100</xdr:rowOff>
        </xdr:to>
        <xdr:sp macro="" textlink="">
          <xdr:nvSpPr>
            <xdr:cNvPr id="80063" name="Check Box 191" hidden="1">
              <a:extLst>
                <a:ext uri="{63B3BB69-23CF-44E3-9099-C40C66FF867C}">
                  <a14:compatExt spid="_x0000_s80063"/>
                </a:ext>
                <a:ext uri="{FF2B5EF4-FFF2-40B4-BE49-F238E27FC236}">
                  <a16:creationId xmlns:a16="http://schemas.microsoft.com/office/drawing/2014/main" id="{00000000-0008-0000-0400-0000B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216</xdr:row>
          <xdr:rowOff>85725</xdr:rowOff>
        </xdr:from>
        <xdr:to>
          <xdr:col>2</xdr:col>
          <xdr:colOff>57150</xdr:colOff>
          <xdr:row>218</xdr:row>
          <xdr:rowOff>38100</xdr:rowOff>
        </xdr:to>
        <xdr:sp macro="" textlink="">
          <xdr:nvSpPr>
            <xdr:cNvPr id="80064" name="Check Box 192" hidden="1">
              <a:extLst>
                <a:ext uri="{63B3BB69-23CF-44E3-9099-C40C66FF867C}">
                  <a14:compatExt spid="_x0000_s80064"/>
                </a:ext>
                <a:ext uri="{FF2B5EF4-FFF2-40B4-BE49-F238E27FC236}">
                  <a16:creationId xmlns:a16="http://schemas.microsoft.com/office/drawing/2014/main" id="{00000000-0008-0000-0400-0000C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217</xdr:row>
          <xdr:rowOff>85725</xdr:rowOff>
        </xdr:from>
        <xdr:to>
          <xdr:col>2</xdr:col>
          <xdr:colOff>57150</xdr:colOff>
          <xdr:row>219</xdr:row>
          <xdr:rowOff>38100</xdr:rowOff>
        </xdr:to>
        <xdr:sp macro="" textlink="">
          <xdr:nvSpPr>
            <xdr:cNvPr id="80065" name="Check Box 193" hidden="1">
              <a:extLst>
                <a:ext uri="{63B3BB69-23CF-44E3-9099-C40C66FF867C}">
                  <a14:compatExt spid="_x0000_s80065"/>
                </a:ext>
                <a:ext uri="{FF2B5EF4-FFF2-40B4-BE49-F238E27FC236}">
                  <a16:creationId xmlns:a16="http://schemas.microsoft.com/office/drawing/2014/main" id="{00000000-0008-0000-0400-0000C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218</xdr:row>
          <xdr:rowOff>85725</xdr:rowOff>
        </xdr:from>
        <xdr:to>
          <xdr:col>2</xdr:col>
          <xdr:colOff>57150</xdr:colOff>
          <xdr:row>220</xdr:row>
          <xdr:rowOff>38100</xdr:rowOff>
        </xdr:to>
        <xdr:sp macro="" textlink="">
          <xdr:nvSpPr>
            <xdr:cNvPr id="80066" name="Check Box 194" hidden="1">
              <a:extLst>
                <a:ext uri="{63B3BB69-23CF-44E3-9099-C40C66FF867C}">
                  <a14:compatExt spid="_x0000_s80066"/>
                </a:ext>
                <a:ext uri="{FF2B5EF4-FFF2-40B4-BE49-F238E27FC236}">
                  <a16:creationId xmlns:a16="http://schemas.microsoft.com/office/drawing/2014/main" id="{00000000-0008-0000-0400-0000C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219</xdr:row>
          <xdr:rowOff>85725</xdr:rowOff>
        </xdr:from>
        <xdr:to>
          <xdr:col>2</xdr:col>
          <xdr:colOff>57150</xdr:colOff>
          <xdr:row>221</xdr:row>
          <xdr:rowOff>38100</xdr:rowOff>
        </xdr:to>
        <xdr:sp macro="" textlink="">
          <xdr:nvSpPr>
            <xdr:cNvPr id="80067" name="Check Box 195" hidden="1">
              <a:extLst>
                <a:ext uri="{63B3BB69-23CF-44E3-9099-C40C66FF867C}">
                  <a14:compatExt spid="_x0000_s80067"/>
                </a:ext>
                <a:ext uri="{FF2B5EF4-FFF2-40B4-BE49-F238E27FC236}">
                  <a16:creationId xmlns:a16="http://schemas.microsoft.com/office/drawing/2014/main" id="{00000000-0008-0000-0400-0000C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220</xdr:row>
          <xdr:rowOff>85725</xdr:rowOff>
        </xdr:from>
        <xdr:to>
          <xdr:col>2</xdr:col>
          <xdr:colOff>57150</xdr:colOff>
          <xdr:row>222</xdr:row>
          <xdr:rowOff>38100</xdr:rowOff>
        </xdr:to>
        <xdr:sp macro="" textlink="">
          <xdr:nvSpPr>
            <xdr:cNvPr id="80068" name="Check Box 196" hidden="1">
              <a:extLst>
                <a:ext uri="{63B3BB69-23CF-44E3-9099-C40C66FF867C}">
                  <a14:compatExt spid="_x0000_s80068"/>
                </a:ext>
                <a:ext uri="{FF2B5EF4-FFF2-40B4-BE49-F238E27FC236}">
                  <a16:creationId xmlns:a16="http://schemas.microsoft.com/office/drawing/2014/main" id="{00000000-0008-0000-0400-0000C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221</xdr:row>
          <xdr:rowOff>85725</xdr:rowOff>
        </xdr:from>
        <xdr:to>
          <xdr:col>2</xdr:col>
          <xdr:colOff>57150</xdr:colOff>
          <xdr:row>223</xdr:row>
          <xdr:rowOff>38100</xdr:rowOff>
        </xdr:to>
        <xdr:sp macro="" textlink="">
          <xdr:nvSpPr>
            <xdr:cNvPr id="80069" name="Check Box 197" hidden="1">
              <a:extLst>
                <a:ext uri="{63B3BB69-23CF-44E3-9099-C40C66FF867C}">
                  <a14:compatExt spid="_x0000_s80069"/>
                </a:ext>
                <a:ext uri="{FF2B5EF4-FFF2-40B4-BE49-F238E27FC236}">
                  <a16:creationId xmlns:a16="http://schemas.microsoft.com/office/drawing/2014/main" id="{00000000-0008-0000-0400-0000C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222</xdr:row>
          <xdr:rowOff>85725</xdr:rowOff>
        </xdr:from>
        <xdr:to>
          <xdr:col>2</xdr:col>
          <xdr:colOff>57150</xdr:colOff>
          <xdr:row>224</xdr:row>
          <xdr:rowOff>38100</xdr:rowOff>
        </xdr:to>
        <xdr:sp macro="" textlink="">
          <xdr:nvSpPr>
            <xdr:cNvPr id="80070" name="Check Box 198" hidden="1">
              <a:extLst>
                <a:ext uri="{63B3BB69-23CF-44E3-9099-C40C66FF867C}">
                  <a14:compatExt spid="_x0000_s80070"/>
                </a:ext>
                <a:ext uri="{FF2B5EF4-FFF2-40B4-BE49-F238E27FC236}">
                  <a16:creationId xmlns:a16="http://schemas.microsoft.com/office/drawing/2014/main" id="{00000000-0008-0000-0400-0000C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184</xdr:row>
          <xdr:rowOff>85725</xdr:rowOff>
        </xdr:from>
        <xdr:to>
          <xdr:col>2</xdr:col>
          <xdr:colOff>57150</xdr:colOff>
          <xdr:row>186</xdr:row>
          <xdr:rowOff>38100</xdr:rowOff>
        </xdr:to>
        <xdr:sp macro="" textlink="">
          <xdr:nvSpPr>
            <xdr:cNvPr id="80071" name="Check Box 199" hidden="1">
              <a:extLst>
                <a:ext uri="{63B3BB69-23CF-44E3-9099-C40C66FF867C}">
                  <a14:compatExt spid="_x0000_s80071"/>
                </a:ext>
                <a:ext uri="{FF2B5EF4-FFF2-40B4-BE49-F238E27FC236}">
                  <a16:creationId xmlns:a16="http://schemas.microsoft.com/office/drawing/2014/main" id="{00000000-0008-0000-0400-0000C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185</xdr:row>
          <xdr:rowOff>85725</xdr:rowOff>
        </xdr:from>
        <xdr:to>
          <xdr:col>2</xdr:col>
          <xdr:colOff>57150</xdr:colOff>
          <xdr:row>187</xdr:row>
          <xdr:rowOff>38100</xdr:rowOff>
        </xdr:to>
        <xdr:sp macro="" textlink="">
          <xdr:nvSpPr>
            <xdr:cNvPr id="80072" name="Check Box 200" hidden="1">
              <a:extLst>
                <a:ext uri="{63B3BB69-23CF-44E3-9099-C40C66FF867C}">
                  <a14:compatExt spid="_x0000_s80072"/>
                </a:ext>
                <a:ext uri="{FF2B5EF4-FFF2-40B4-BE49-F238E27FC236}">
                  <a16:creationId xmlns:a16="http://schemas.microsoft.com/office/drawing/2014/main" id="{00000000-0008-0000-0400-0000C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222</xdr:row>
          <xdr:rowOff>85725</xdr:rowOff>
        </xdr:from>
        <xdr:to>
          <xdr:col>2</xdr:col>
          <xdr:colOff>57150</xdr:colOff>
          <xdr:row>224</xdr:row>
          <xdr:rowOff>38100</xdr:rowOff>
        </xdr:to>
        <xdr:sp macro="" textlink="">
          <xdr:nvSpPr>
            <xdr:cNvPr id="80073" name="Check Box 201" hidden="1">
              <a:extLst>
                <a:ext uri="{63B3BB69-23CF-44E3-9099-C40C66FF867C}">
                  <a14:compatExt spid="_x0000_s80073"/>
                </a:ext>
                <a:ext uri="{FF2B5EF4-FFF2-40B4-BE49-F238E27FC236}">
                  <a16:creationId xmlns:a16="http://schemas.microsoft.com/office/drawing/2014/main" id="{00000000-0008-0000-0400-0000C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za" displayName="Baza" ref="B2:AA33" totalsRowShown="0" headerRowDxfId="99" dataDxfId="97" headerRowBorderDxfId="98" tableBorderDxfId="96" totalsRowBorderDxfId="95">
  <autoFilter ref="B2:AA33" xr:uid="{00000000-0009-0000-0100-000001000000}"/>
  <sortState xmlns:xlrd2="http://schemas.microsoft.com/office/spreadsheetml/2017/richdata2" ref="C2:Z2">
    <sortCondition ref="C2"/>
  </sortState>
  <tableColumns count="26">
    <tableColumn id="17" xr3:uid="{10E491FD-41C8-4B8F-AEC0-72204C81A785}" name="Столбец1" dataDxfId="94">
      <calculatedColumnFormula>TEXT(Baza[[#This Row],[Start]],"ч:мм")&amp;" "&amp;IF(OR(Baza[[#This Row],[Room]]="ES",Baza[[#This Row],[Room]]="WN"),"€","$")&amp;Baza[[#This Row],[B]]&amp;" ["&amp;Baza[[#This Row],[Room]]&amp;"] "&amp;Baza[[#This Row],[Name]]</calculatedColumnFormula>
    </tableColumn>
    <tableColumn id="1" xr3:uid="{00000000-0010-0000-0000-000001000000}" name="№" dataDxfId="93"/>
    <tableColumn id="31" xr3:uid="{00000000-0010-0000-0000-00001F000000}" name="G" dataDxfId="92">
      <calculatedColumnFormula>YEAR(Baza[[#This Row],[Date]])</calculatedColumnFormula>
    </tableColumn>
    <tableColumn id="10" xr3:uid="{00000000-0010-0000-0000-00000A000000}" name="NN" dataDxfId="91">
      <calculatedColumnFormula>WEEKNUM(Baza[[#This Row],[Date]],2)</calculatedColumnFormula>
    </tableColumn>
    <tableColumn id="13" xr3:uid="{00000000-0010-0000-0000-00000D000000}" name="DN" dataDxfId="90">
      <calculatedColumnFormula>CHOOSE(WEEKDAY(Baza[[#This Row],[Date]],2),"понедельник","вторник","среда","четверг","пятница","суббота","воскресенье")</calculatedColumnFormula>
    </tableColumn>
    <tableColumn id="12" xr3:uid="{00000000-0010-0000-0000-00000C000000}" name="M" dataDxfId="89">
      <calculatedColumnFormula>CHOOSE(MONTH(Baza[[#This Row],[Date]]),"январь","февраль","март","апрель","май","июнь","июль","август","сентябрь","октябрь","ноябрь","декабрь")</calculatedColumnFormula>
    </tableColumn>
    <tableColumn id="11" xr3:uid="{00000000-0010-0000-0000-00000B000000}" name="Date" dataDxfId="88"/>
    <tableColumn id="2" xr3:uid="{00000000-0010-0000-0000-000002000000}" name="Start" dataDxfId="87"/>
    <tableColumn id="3" xr3:uid="{00000000-0010-0000-0000-000003000000}" name="B" dataDxfId="86"/>
    <tableColumn id="4" xr3:uid="{00000000-0010-0000-0000-000004000000}" name="Room" dataDxfId="85"/>
    <tableColumn id="5" xr3:uid="{00000000-0010-0000-0000-000005000000}" name="Name" dataDxfId="84"/>
    <tableColumn id="14" xr3:uid="{00000000-0010-0000-0000-00000E000000}" name="Y" dataDxfId="83"/>
    <tableColumn id="15" xr3:uid="{00000000-0010-0000-0000-00000F000000}" name="T" dataDxfId="82"/>
    <tableColumn id="16" xr3:uid="{00000000-0010-0000-0000-000010000000}" name="K" dataDxfId="81"/>
    <tableColumn id="6" xr3:uid="{00000000-0010-0000-0000-000006000000}" name="A" dataDxfId="80"/>
    <tableColumn id="29" xr3:uid="{00000000-0010-0000-0000-00001D000000}" name="GTD" dataDxfId="79"/>
    <tableColumn id="7" xr3:uid="{00000000-0010-0000-0000-000007000000}" name="KO" dataDxfId="78"/>
    <tableColumn id="8" xr3:uid="{00000000-0010-0000-0000-000008000000}" name="Win" dataDxfId="77"/>
    <tableColumn id="32" xr3:uid="{00000000-0010-0000-0000-000020000000}" name="R" dataDxfId="76"/>
    <tableColumn id="30" xr3:uid="{00000000-0010-0000-0000-00001E000000}" name="F" dataDxfId="75"/>
    <tableColumn id="18" xr3:uid="{00000000-0010-0000-0000-000012000000}" name="B$" dataDxfId="74">
      <calculatedColumnFormula>IF(OR(Baza[[#This Row],[Room]]="ES",Baza[[#This Row],[Room]]="WN"),(Baza[[#This Row],[B]]*1.12) +(Baza[[#This Row],[R]]*Baza[[#This Row],[B]]*1.12),Baza[[#This Row],[B]]*Baza[[#This Row],[R]]+Baza[[#This Row],[B]])</calculatedColumnFormula>
    </tableColumn>
    <tableColumn id="19" xr3:uid="{00000000-0010-0000-0000-000013000000}" name="KO$" dataDxfId="73">
      <calculatedColumnFormula>IF(OR(Baza[[#This Row],[Room]]="ES",Baza[[#This Row],[Room]]="WN"),Baza[[#This Row],[KO]]*1.12,Baza[[#This Row],[KO]])</calculatedColumnFormula>
    </tableColumn>
    <tableColumn id="27" xr3:uid="{00000000-0010-0000-0000-00001B000000}" name="WIN$" dataDxfId="72">
      <calculatedColumnFormula>IF(OR(Baza[[#This Row],[Room]]="ES",Baza[[#This Row],[Room]]="WN"),Baza[[#This Row],[Win]]*1.12,Baza[[#This Row],[Win]])</calculatedColumnFormula>
    </tableColumn>
    <tableColumn id="9" xr3:uid="{00000000-0010-0000-0000-000009000000}" name="Profit" dataDxfId="71">
      <calculatedColumnFormula>Baza[[#This Row],[WIN$]]+Baza[[#This Row],[KO$]]-Baza[[#This Row],[B$]]</calculatedColumnFormula>
    </tableColumn>
    <tableColumn id="28" xr3:uid="{00000000-0010-0000-0000-00001C000000}" name="AFS" dataDxfId="70">
      <calculatedColumnFormula>IF(OR(Baza[[#This Row],[A]]="XP",Baza[[#This Row],[A]]="XP2",Baza[[#This Row],[A]]="F"),AVERAGEIFS(Baza[AFS],Baza[A],"-"),Baza[[#This Row],[GTD]]/Baza[[#This Row],[B]])</calculatedColumnFormula>
    </tableColumn>
    <tableColumn id="20" xr3:uid="{35E76E46-E8EB-407C-8E10-CA416D04DAAE}" name="Grafik" dataDxfId="8">
      <calculatedColumnFormula>SUM($Y$2:Y3)</calculatedColumnFormula>
    </tableColumn>
  </tableColumns>
  <tableStyleInfo name="Стиль таблицы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96333D-53BF-4C49-9D64-8C01F5BBB37A}" name="Таблица4" displayName="Таблица4" ref="B2:J80" totalsRowShown="0" headerRowDxfId="69" dataDxfId="67" headerRowBorderDxfId="68" tableBorderDxfId="66" totalsRowBorderDxfId="65">
  <tableColumns count="9">
    <tableColumn id="1" xr3:uid="{79CF4257-C45A-475E-8B47-7C8369FF2F74}" name="#" dataDxfId="64">
      <calculatedColumnFormula array="1">IFERROR(INDEX(Baza[Столбец1],SMALL(IF(SMALL(IF(COUNTIF($B$2:$B2,Baza[Столбец1])=0,COUNTIF(Baza[Столбец1],"&lt;"&amp;Baza[Столбец1])+1,""),1)=COUNTIF(Baza[Столбец1],"&lt;"&amp;Baza[Столбец1])+1,ROW(Baza[Столбец1])-MIN(ROW(Baza[Столбец1]))+1),1)),"")</calculatedColumnFormula>
    </tableColumn>
    <tableColumn id="2" xr3:uid="{FC6FBDE6-57F2-46CE-94A0-B2EECEB7A378}" name="Games" dataDxfId="63">
      <calculatedColumnFormula>IF(Таблица4[[#This Row],['#]]="","",COUNTIFS(Baza[Столбец1],Таблица4[[#This Row],['#]])+SUMIFS(Baza[R],Baza[Столбец1],Таблица4[[#This Row],['#]]))</calculatedColumnFormula>
    </tableColumn>
    <tableColumn id="3" xr3:uid="{3F10C974-C0EE-44B2-A0ED-C1040B46385A}" name="Buy-in" dataDxfId="62">
      <calculatedColumnFormula>IF(Таблица4[[#This Row],['#]]="","",SUMIFS(Baza[B$],Baza[Столбец1],Таблица4[[#This Row],['#]]))</calculatedColumnFormula>
    </tableColumn>
    <tableColumn id="5" xr3:uid="{FE7A2DDD-E94B-4444-87FC-A65581CBF443}" name="AFS" dataDxfId="61">
      <calculatedColumnFormula>IFERROR(AVERAGEIFS(Baza[AFS],Baza[Столбец1],Таблица4[[#This Row],['#]])+(AVERAGEIFS(Baza[AFS],Baza[Столбец1],Таблица4[[#This Row],['#]])*0.2),"")</calculatedColumnFormula>
    </tableColumn>
    <tableColumn id="6" xr3:uid="{290CF200-5403-4AF3-9560-2145E60DE524}" name="ROI" dataDxfId="60">
      <calculatedColumnFormula>IFERROR(J3/D3*100,"")</calculatedColumnFormula>
    </tableColumn>
    <tableColumn id="7" xr3:uid="{72AA9E6D-8B6E-4AED-A4BC-541EF637ECC3}" name="ITM" dataDxfId="59">
      <calculatedColumnFormula>IFERROR(COUNTIFS(Baza[Столбец1],Таблица4[[#This Row],['#]],Baza[Win],"&gt;0")/C3*100,"")</calculatedColumnFormula>
    </tableColumn>
    <tableColumn id="10" xr3:uid="{92A11B5F-455A-4F8B-B291-BC5EFEF4E1AB}" name="Bounty" dataDxfId="58">
      <calculatedColumnFormula>IF(SUMIFS(Baza[KO$],Baza[Столбец1],Таблица4[[#This Row],['#]])=0,"",SUMIFS(Baza[KO$],Baza[Столбец1],Таблица4[[#This Row],['#]]))</calculatedColumnFormula>
    </tableColumn>
    <tableColumn id="11" xr3:uid="{0048D14F-4605-41DE-83E6-EE89D0F4A26A}" name="WIN" dataDxfId="57">
      <calculatedColumnFormula>IF(SUMIFS(Baza[WIN$],Baza[Столбец1],Таблица4[[#This Row],['#]])=0,"",SUMIFS(Baza[WIN$],Baza[Столбец1],Таблица4[[#This Row],['#]]))</calculatedColumnFormula>
    </tableColumn>
    <tableColumn id="12" xr3:uid="{572A9AC1-58D4-40D3-96B8-E49D2CF0F527}" name="PROF" dataDxfId="56">
      <calculatedColumnFormula>IFERROR(IF(I3="",0,I3)+IF(H3="",0,H3)-D3,"")</calculatedColumnFormula>
    </tableColumn>
  </tableColumns>
  <tableStyleInfo name="Стиль таблицы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37597A7-4ED2-4243-976C-6C8A2389633D}" name="Таблица46" displayName="Таблица46" ref="B2:K80" totalsRowShown="0" headerRowDxfId="55" dataDxfId="53" headerRowBorderDxfId="54" tableBorderDxfId="52" totalsRowBorderDxfId="51">
  <tableColumns count="10">
    <tableColumn id="1" xr3:uid="{930AABB5-ED4A-46A6-968A-9E5B080F26BE}" name="#" dataDxfId="50">
      <calculatedColumnFormula array="1">IFERROR(INDEX(Baza[Date],SMALL(IF(SMALL(IF(COUNTIF($B$2:$B2,Baza[Date])=0,COUNTIF(Baza[Date],"&lt;"&amp;Baza[Date])+1,""),1)=COUNTIF(Baza[Date],"&lt;"&amp;Baza[Date])+1,ROW(Baza[Date])-MIN(ROW(Baza[Date]))+1),1)),"")</calculatedColumnFormula>
    </tableColumn>
    <tableColumn id="2" xr3:uid="{8E3C2A7E-CFB8-44D3-9B22-EC28B06D799F}" name="Games" dataDxfId="49">
      <calculatedColumnFormula>IF(Таблица46[[#This Row],['#]]="","",COUNTIFS(Baza[Date],Таблица46[[#This Row],['#]])+SUMIFS(Baza[R],Baza[Date],Таблица46[[#This Row],['#]]))</calculatedColumnFormula>
    </tableColumn>
    <tableColumn id="3" xr3:uid="{DADD2700-B80F-471E-9A17-A783F40AF8E5}" name="Buy-in" dataDxfId="48">
      <calculatedColumnFormula>IF(Таблица46[[#This Row],['#]]="","",SUMIFS(Baza[B$],Baza[Date],Таблица46[[#This Row],['#]]))</calculatedColumnFormula>
    </tableColumn>
    <tableColumn id="4" xr3:uid="{A57327D7-116A-4FFC-85EF-F0818C6B0572}" name="ABI" dataDxfId="47">
      <calculatedColumnFormula>IFERROR(D3/C3,"")</calculatedColumnFormula>
    </tableColumn>
    <tableColumn id="5" xr3:uid="{A4C28400-4C1B-4BCE-AAC9-D90BDED9FEA9}" name="AFS" dataDxfId="46">
      <calculatedColumnFormula>IFERROR(AVERAGEIFS(Baza[AFS],Baza[Date],Таблица46[[#This Row],['#]])+(AVERAGEIFS(Baza[AFS],Baza[Date],Таблица46[[#This Row],['#]])*0.2),"")</calculatedColumnFormula>
    </tableColumn>
    <tableColumn id="6" xr3:uid="{B7707158-E893-4FF0-8B10-420D2E539214}" name="ROI" dataDxfId="45">
      <calculatedColumnFormula>IFERROR(K3/D3*100,"")</calculatedColumnFormula>
    </tableColumn>
    <tableColumn id="7" xr3:uid="{2D80B103-15F1-48D2-9E5E-5C5E2EAA1AC8}" name="ITM" dataDxfId="44">
      <calculatedColumnFormula>IFERROR(COUNTIFS(Baza[Date],Таблица46[[#This Row],['#]],Baza[Win],"&gt;0")/C3*100,"")</calculatedColumnFormula>
    </tableColumn>
    <tableColumn id="10" xr3:uid="{BADA1BAD-A18B-42FE-AF1C-41C23DD815BD}" name="Bounty" dataDxfId="43">
      <calculatedColumnFormula>IF(SUMIFS(Baza[KO$],Baza[Date],Таблица46[[#This Row],['#]])=0,"",SUMIFS(Baza[KO$],Baza[Date],Таблица46[[#This Row],['#]]))</calculatedColumnFormula>
    </tableColumn>
    <tableColumn id="11" xr3:uid="{133AA0C3-1553-4D02-B4A2-D3D610DD05C6}" name="WIN" dataDxfId="42">
      <calculatedColumnFormula>IF(SUMIFS(Baza[WIN$],Baza[Date],Таблица46[[#This Row],['#]])=0,"",SUMIFS(Baza[WIN$],Baza[Date],Таблица46[[#This Row],['#]]))</calculatedColumnFormula>
    </tableColumn>
    <tableColumn id="12" xr3:uid="{A074F571-66F3-4AF3-BF99-F86720E20675}" name="PROF" dataDxfId="41">
      <calculatedColumnFormula>IFERROR(IF(J3="",0,J3)+IF(I3="",0,I3)-D3,"")</calculatedColumnFormula>
    </tableColumn>
  </tableColumns>
  <tableStyleInfo name="Стиль таблицы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4ADFC90-DD51-4EB9-B71E-92B073C5BEC0}" name="Таблица6" displayName="Таблица6" ref="B61:K101" totalsRowShown="0" headerRowDxfId="40" dataDxfId="38" headerRowBorderDxfId="39" tableBorderDxfId="37" totalsRowBorderDxfId="36">
  <tableColumns count="10">
    <tableColumn id="1" xr3:uid="{17A143F1-C2EF-4BE2-9E0B-6925BC85BE87}" name="#" dataDxfId="35">
      <calculatedColumnFormula array="1">IFERROR(INDEX(Baza[B],SMALL(IF(SMALL(IF(COUNTIF($B$61:$B61,Baza[B])=0,COUNTIF(Baza[B],"&lt;"&amp;Baza[B])+1,""),1)=COUNTIF(Baza[B],"&lt;"&amp;Baza[B])+1,ROW(Baza[B])-MIN(ROW(Baza[B]))+1),1)),"")</calculatedColumnFormula>
    </tableColumn>
    <tableColumn id="2" xr3:uid="{2A5D57DE-4B9D-4043-A107-99C81EDC46F9}" name="Games" dataDxfId="34">
      <calculatedColumnFormula>IF(Таблица6[[#This Row],['#]]="","",COUNTIFS(Baza[B],Таблица6[[#This Row],['#]])+SUMIFS(Baza[R],Baza[B],Таблица6[[#This Row],['#]]))</calculatedColumnFormula>
    </tableColumn>
    <tableColumn id="3" xr3:uid="{3DD8FDD8-3D9D-4976-A1CD-A7824EAD2121}" name="Buy-in" dataDxfId="33">
      <calculatedColumnFormula>IF(Таблица6[[#This Row],['#]]="","",SUMIFS(Baza[B$],Baza[B],Таблица6[[#This Row],['#]]))</calculatedColumnFormula>
    </tableColumn>
    <tableColumn id="4" xr3:uid="{77FB69B6-F67A-4C9A-A66D-46CC75354A86}" name="ABI" dataDxfId="32">
      <calculatedColumnFormula>IFERROR(D62/C62,"")</calculatedColumnFormula>
    </tableColumn>
    <tableColumn id="5" xr3:uid="{82FCFD7C-A834-4001-85B0-24C50310EDDF}" name="AFS" dataDxfId="31">
      <calculatedColumnFormula>IFERROR(AVERAGEIFS(Baza[AFS],Baza[B],Таблица6[[#This Row],['#]])+(AVERAGEIFS(Baza[AFS],Baza[B],Таблица6[[#This Row],['#]])*0.2),"")</calculatedColumnFormula>
    </tableColumn>
    <tableColumn id="6" xr3:uid="{CBCDA0B3-31C8-4BF6-B80C-BD5ED1A2906B}" name="ROI" dataDxfId="30">
      <calculatedColumnFormula>IFERROR(K62/D62*100,"")</calculatedColumnFormula>
    </tableColumn>
    <tableColumn id="7" xr3:uid="{CAD3D49C-F490-478A-8FCD-A72DF4E6276D}" name="ITM" dataDxfId="29">
      <calculatedColumnFormula>IFERROR(COUNTIFS(Baza[B],Таблица6[[#This Row],['#]],Baza[Win],"&gt;0")/C62*100,"")</calculatedColumnFormula>
    </tableColumn>
    <tableColumn id="8" xr3:uid="{80417D23-6732-4BD5-A4F3-785187C0C704}" name="Bounty" dataDxfId="28">
      <calculatedColumnFormula>IF(SUMIFS(Baza[KO$],Baza[B],Таблица6[[#This Row],['#]])=0,"",SUMIFS(Baza[KO$],Baza[B],Таблица6[[#This Row],['#]]))</calculatedColumnFormula>
    </tableColumn>
    <tableColumn id="9" xr3:uid="{6DB90882-7AE4-4BBF-9407-23777F94FD95}" name="WIN" dataDxfId="27">
      <calculatedColumnFormula>IF(SUMIFS(Baza[WIN$],Baza[B],Таблица6[[#This Row],['#]])=0,"",SUMIFS(Baza[WIN$],Baza[B],Таблица6[[#This Row],['#]]))</calculatedColumnFormula>
    </tableColumn>
    <tableColumn id="10" xr3:uid="{D8990007-BF2C-443D-84CD-5E0691880FDC}" name="PROF" dataDxfId="26">
      <calculatedColumnFormula>IFERROR(IF(J62="",0,J62)+IF(I62="",0,I62)-D62,"")</calculatedColumnFormula>
    </tableColumn>
  </tableColumns>
  <tableStyleInfo name="Стиль таблицы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783A06-F5D7-4456-87D8-EEF4C273824A}" name="Таблица3" displayName="Таблица3" ref="C24:Q224" totalsRowShown="0" headerRowDxfId="25" dataDxfId="24">
  <autoFilter ref="C24:Q224" xr:uid="{7D8E3E2E-C62B-4737-AAF5-054EABF92F16}"/>
  <tableColumns count="15">
    <tableColumn id="1" xr3:uid="{D022CB30-2034-4C0F-BCE2-EACD33F98CC3}" name="1" dataDxfId="23"/>
    <tableColumn id="2" xr3:uid="{234147C1-FE6B-43E6-B6E5-C96096AEDA3C}" name="2" dataDxfId="22"/>
    <tableColumn id="3" xr3:uid="{C85FC9E3-917B-4A9D-96AD-C0D27FF5EFCE}" name="3" dataDxfId="21"/>
    <tableColumn id="4" xr3:uid="{27A02F3D-0BD5-4287-B13B-63B88AA5376F}" name="4" dataDxfId="20"/>
    <tableColumn id="5" xr3:uid="{E3B24670-E9CB-495F-9B46-60E1A9780EC8}" name="5" dataDxfId="19"/>
    <tableColumn id="6" xr3:uid="{F4F58C25-FE6A-4F18-A023-BAC918E8D9A5}" name="6" dataDxfId="18"/>
    <tableColumn id="7" xr3:uid="{6799B837-2474-497C-B754-AF8BC63AEEF8}" name="7" dataDxfId="17"/>
    <tableColumn id="8" xr3:uid="{5C7D8A76-1A61-4BAF-8544-D77C5C614393}" name="8" dataDxfId="16"/>
    <tableColumn id="9" xr3:uid="{5B082FF0-B110-4563-A407-53E4415EBC45}" name="9" dataDxfId="15"/>
    <tableColumn id="10" xr3:uid="{CA235D43-0622-4C04-816C-6D92605E5B66}" name="10" dataDxfId="14"/>
    <tableColumn id="11" xr3:uid="{5DE1C11C-99D2-42B9-9C27-E821B96A05F1}" name="11" dataDxfId="13"/>
    <tableColumn id="12" xr3:uid="{CD971DEE-2ACF-4A19-AE52-13B7A5F52E50}" name="12" dataDxfId="12"/>
    <tableColumn id="13" xr3:uid="{09ABBBB5-0A05-47AB-8F8C-B54605510BE1}" name="13" dataDxfId="11"/>
    <tableColumn id="14" xr3:uid="{014F99F3-0DF3-49A2-BD66-9175944A394D}" name="14" dataDxfId="10"/>
    <tableColumn id="15" xr3:uid="{6648B222-914E-4973-B552-CECB2CCC031C}" name="15" dataDxfId="9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63" Type="http://schemas.openxmlformats.org/officeDocument/2006/relationships/ctrlProp" Target="../ctrlProps/ctrlProp61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159" Type="http://schemas.openxmlformats.org/officeDocument/2006/relationships/ctrlProp" Target="../ctrlProps/ctrlProp157.xml"/><Relationship Id="rId170" Type="http://schemas.openxmlformats.org/officeDocument/2006/relationships/ctrlProp" Target="../ctrlProps/ctrlProp168.xml"/><Relationship Id="rId191" Type="http://schemas.openxmlformats.org/officeDocument/2006/relationships/ctrlProp" Target="../ctrlProps/ctrlProp189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53" Type="http://schemas.openxmlformats.org/officeDocument/2006/relationships/ctrlProp" Target="../ctrlProps/ctrlProp51.xml"/><Relationship Id="rId74" Type="http://schemas.openxmlformats.org/officeDocument/2006/relationships/ctrlProp" Target="../ctrlProps/ctrlProp72.xml"/><Relationship Id="rId128" Type="http://schemas.openxmlformats.org/officeDocument/2006/relationships/ctrlProp" Target="../ctrlProps/ctrlProp126.xml"/><Relationship Id="rId149" Type="http://schemas.openxmlformats.org/officeDocument/2006/relationships/ctrlProp" Target="../ctrlProps/ctrlProp147.xml"/><Relationship Id="rId5" Type="http://schemas.openxmlformats.org/officeDocument/2006/relationships/ctrlProp" Target="../ctrlProps/ctrlProp3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181" Type="http://schemas.openxmlformats.org/officeDocument/2006/relationships/ctrlProp" Target="../ctrlProps/ctrlProp179.xml"/><Relationship Id="rId22" Type="http://schemas.openxmlformats.org/officeDocument/2006/relationships/ctrlProp" Target="../ctrlProps/ctrlProp20.xml"/><Relationship Id="rId43" Type="http://schemas.openxmlformats.org/officeDocument/2006/relationships/ctrlProp" Target="../ctrlProps/ctrlProp41.xml"/><Relationship Id="rId64" Type="http://schemas.openxmlformats.org/officeDocument/2006/relationships/ctrlProp" Target="../ctrlProps/ctrlProp62.xml"/><Relationship Id="rId118" Type="http://schemas.openxmlformats.org/officeDocument/2006/relationships/ctrlProp" Target="../ctrlProps/ctrlProp116.xml"/><Relationship Id="rId139" Type="http://schemas.openxmlformats.org/officeDocument/2006/relationships/ctrlProp" Target="../ctrlProps/ctrlProp137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171" Type="http://schemas.openxmlformats.org/officeDocument/2006/relationships/ctrlProp" Target="../ctrlProps/ctrlProp169.xml"/><Relationship Id="rId192" Type="http://schemas.openxmlformats.org/officeDocument/2006/relationships/ctrlProp" Target="../ctrlProps/ctrlProp190.xml"/><Relationship Id="rId12" Type="http://schemas.openxmlformats.org/officeDocument/2006/relationships/ctrlProp" Target="../ctrlProps/ctrlProp10.xml"/><Relationship Id="rId33" Type="http://schemas.openxmlformats.org/officeDocument/2006/relationships/ctrlProp" Target="../ctrlProps/ctrlProp31.xml"/><Relationship Id="rId108" Type="http://schemas.openxmlformats.org/officeDocument/2006/relationships/ctrlProp" Target="../ctrlProps/ctrlProp106.xml"/><Relationship Id="rId129" Type="http://schemas.openxmlformats.org/officeDocument/2006/relationships/ctrlProp" Target="../ctrlProps/ctrlProp127.xml"/><Relationship Id="rId54" Type="http://schemas.openxmlformats.org/officeDocument/2006/relationships/ctrlProp" Target="../ctrlProps/ctrlProp52.xml"/><Relationship Id="rId75" Type="http://schemas.openxmlformats.org/officeDocument/2006/relationships/ctrlProp" Target="../ctrlProps/ctrlProp73.xml"/><Relationship Id="rId96" Type="http://schemas.openxmlformats.org/officeDocument/2006/relationships/ctrlProp" Target="../ctrlProps/ctrlProp94.xml"/><Relationship Id="rId140" Type="http://schemas.openxmlformats.org/officeDocument/2006/relationships/ctrlProp" Target="../ctrlProps/ctrlProp138.xml"/><Relationship Id="rId161" Type="http://schemas.openxmlformats.org/officeDocument/2006/relationships/ctrlProp" Target="../ctrlProps/ctrlProp159.xml"/><Relationship Id="rId182" Type="http://schemas.openxmlformats.org/officeDocument/2006/relationships/ctrlProp" Target="../ctrlProps/ctrlProp180.xml"/><Relationship Id="rId6" Type="http://schemas.openxmlformats.org/officeDocument/2006/relationships/ctrlProp" Target="../ctrlProps/ctrlProp4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44" Type="http://schemas.openxmlformats.org/officeDocument/2006/relationships/ctrlProp" Target="../ctrlProps/ctrlProp42.xml"/><Relationship Id="rId65" Type="http://schemas.openxmlformats.org/officeDocument/2006/relationships/ctrlProp" Target="../ctrlProps/ctrlProp63.xml"/><Relationship Id="rId86" Type="http://schemas.openxmlformats.org/officeDocument/2006/relationships/ctrlProp" Target="../ctrlProps/ctrlProp84.xml"/><Relationship Id="rId130" Type="http://schemas.openxmlformats.org/officeDocument/2006/relationships/ctrlProp" Target="../ctrlProps/ctrlProp128.xml"/><Relationship Id="rId151" Type="http://schemas.openxmlformats.org/officeDocument/2006/relationships/ctrlProp" Target="../ctrlProps/ctrlProp149.xml"/><Relationship Id="rId172" Type="http://schemas.openxmlformats.org/officeDocument/2006/relationships/ctrlProp" Target="../ctrlProps/ctrlProp170.xml"/><Relationship Id="rId193" Type="http://schemas.openxmlformats.org/officeDocument/2006/relationships/ctrlProp" Target="../ctrlProps/ctrlProp191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20" Type="http://schemas.openxmlformats.org/officeDocument/2006/relationships/ctrlProp" Target="../ctrlProps/ctrlProp118.xml"/><Relationship Id="rId141" Type="http://schemas.openxmlformats.org/officeDocument/2006/relationships/ctrlProp" Target="../ctrlProps/ctrlProp139.xml"/><Relationship Id="rId7" Type="http://schemas.openxmlformats.org/officeDocument/2006/relationships/ctrlProp" Target="../ctrlProps/ctrlProp5.xml"/><Relationship Id="rId162" Type="http://schemas.openxmlformats.org/officeDocument/2006/relationships/ctrlProp" Target="../ctrlProps/ctrlProp160.xml"/><Relationship Id="rId183" Type="http://schemas.openxmlformats.org/officeDocument/2006/relationships/ctrlProp" Target="../ctrlProps/ctrlProp181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15" Type="http://schemas.openxmlformats.org/officeDocument/2006/relationships/ctrlProp" Target="../ctrlProps/ctrlProp113.xml"/><Relationship Id="rId131" Type="http://schemas.openxmlformats.org/officeDocument/2006/relationships/ctrlProp" Target="../ctrlProps/ctrlProp129.xml"/><Relationship Id="rId136" Type="http://schemas.openxmlformats.org/officeDocument/2006/relationships/ctrlProp" Target="../ctrlProps/ctrlProp134.xml"/><Relationship Id="rId157" Type="http://schemas.openxmlformats.org/officeDocument/2006/relationships/ctrlProp" Target="../ctrlProps/ctrlProp155.xml"/><Relationship Id="rId178" Type="http://schemas.openxmlformats.org/officeDocument/2006/relationships/ctrlProp" Target="../ctrlProps/ctrlProp176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52" Type="http://schemas.openxmlformats.org/officeDocument/2006/relationships/ctrlProp" Target="../ctrlProps/ctrlProp150.xml"/><Relationship Id="rId173" Type="http://schemas.openxmlformats.org/officeDocument/2006/relationships/ctrlProp" Target="../ctrlProps/ctrlProp171.xml"/><Relationship Id="rId194" Type="http://schemas.openxmlformats.org/officeDocument/2006/relationships/ctrlProp" Target="../ctrlProps/ctrlProp192.xml"/><Relationship Id="rId199" Type="http://schemas.openxmlformats.org/officeDocument/2006/relationships/ctrlProp" Target="../ctrlProps/ctrlProp197.xml"/><Relationship Id="rId203" Type="http://schemas.openxmlformats.org/officeDocument/2006/relationships/ctrlProp" Target="../ctrlProps/ctrlProp201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105" Type="http://schemas.openxmlformats.org/officeDocument/2006/relationships/ctrlProp" Target="../ctrlProps/ctrlProp103.xml"/><Relationship Id="rId126" Type="http://schemas.openxmlformats.org/officeDocument/2006/relationships/ctrlProp" Target="../ctrlProps/ctrlProp124.xml"/><Relationship Id="rId147" Type="http://schemas.openxmlformats.org/officeDocument/2006/relationships/ctrlProp" Target="../ctrlProps/ctrlProp145.xml"/><Relationship Id="rId168" Type="http://schemas.openxmlformats.org/officeDocument/2006/relationships/ctrlProp" Target="../ctrlProps/ctrlProp166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42" Type="http://schemas.openxmlformats.org/officeDocument/2006/relationships/ctrlProp" Target="../ctrlProps/ctrlProp140.xml"/><Relationship Id="rId163" Type="http://schemas.openxmlformats.org/officeDocument/2006/relationships/ctrlProp" Target="../ctrlProps/ctrlProp161.xml"/><Relationship Id="rId184" Type="http://schemas.openxmlformats.org/officeDocument/2006/relationships/ctrlProp" Target="../ctrlProps/ctrlProp182.xml"/><Relationship Id="rId189" Type="http://schemas.openxmlformats.org/officeDocument/2006/relationships/ctrlProp" Target="../ctrlProps/ctrlProp187.xml"/><Relationship Id="rId3" Type="http://schemas.openxmlformats.org/officeDocument/2006/relationships/ctrlProp" Target="../ctrlProps/ctrlProp1.xml"/><Relationship Id="rId25" Type="http://schemas.openxmlformats.org/officeDocument/2006/relationships/ctrlProp" Target="../ctrlProps/ctrlProp23.xml"/><Relationship Id="rId46" Type="http://schemas.openxmlformats.org/officeDocument/2006/relationships/ctrlProp" Target="../ctrlProps/ctrlProp44.xml"/><Relationship Id="rId67" Type="http://schemas.openxmlformats.org/officeDocument/2006/relationships/ctrlProp" Target="../ctrlProps/ctrlProp65.xml"/><Relationship Id="rId116" Type="http://schemas.openxmlformats.org/officeDocument/2006/relationships/ctrlProp" Target="../ctrlProps/ctrlProp114.xml"/><Relationship Id="rId137" Type="http://schemas.openxmlformats.org/officeDocument/2006/relationships/ctrlProp" Target="../ctrlProps/ctrlProp135.xml"/><Relationship Id="rId158" Type="http://schemas.openxmlformats.org/officeDocument/2006/relationships/ctrlProp" Target="../ctrlProps/ctrlProp156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62" Type="http://schemas.openxmlformats.org/officeDocument/2006/relationships/ctrlProp" Target="../ctrlProps/ctrlProp60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32" Type="http://schemas.openxmlformats.org/officeDocument/2006/relationships/ctrlProp" Target="../ctrlProps/ctrlProp130.xml"/><Relationship Id="rId153" Type="http://schemas.openxmlformats.org/officeDocument/2006/relationships/ctrlProp" Target="../ctrlProps/ctrlProp151.xml"/><Relationship Id="rId174" Type="http://schemas.openxmlformats.org/officeDocument/2006/relationships/ctrlProp" Target="../ctrlProps/ctrlProp172.xml"/><Relationship Id="rId179" Type="http://schemas.openxmlformats.org/officeDocument/2006/relationships/ctrlProp" Target="../ctrlProps/ctrlProp177.xml"/><Relationship Id="rId195" Type="http://schemas.openxmlformats.org/officeDocument/2006/relationships/ctrlProp" Target="../ctrlProps/ctrlProp193.xml"/><Relationship Id="rId190" Type="http://schemas.openxmlformats.org/officeDocument/2006/relationships/ctrlProp" Target="../ctrlProps/ctrlProp188.xml"/><Relationship Id="rId204" Type="http://schemas.openxmlformats.org/officeDocument/2006/relationships/table" Target="../tables/table5.xml"/><Relationship Id="rId15" Type="http://schemas.openxmlformats.org/officeDocument/2006/relationships/ctrlProp" Target="../ctrlProps/ctrlProp13.xml"/><Relationship Id="rId36" Type="http://schemas.openxmlformats.org/officeDocument/2006/relationships/ctrlProp" Target="../ctrlProps/ctrlProp34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27" Type="http://schemas.openxmlformats.org/officeDocument/2006/relationships/ctrlProp" Target="../ctrlProps/ctrlProp12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52" Type="http://schemas.openxmlformats.org/officeDocument/2006/relationships/ctrlProp" Target="../ctrlProps/ctrlProp50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143" Type="http://schemas.openxmlformats.org/officeDocument/2006/relationships/ctrlProp" Target="../ctrlProps/ctrlProp141.xml"/><Relationship Id="rId148" Type="http://schemas.openxmlformats.org/officeDocument/2006/relationships/ctrlProp" Target="../ctrlProps/ctrlProp146.xml"/><Relationship Id="rId164" Type="http://schemas.openxmlformats.org/officeDocument/2006/relationships/ctrlProp" Target="../ctrlProps/ctrlProp162.xml"/><Relationship Id="rId169" Type="http://schemas.openxmlformats.org/officeDocument/2006/relationships/ctrlProp" Target="../ctrlProps/ctrlProp167.xml"/><Relationship Id="rId185" Type="http://schemas.openxmlformats.org/officeDocument/2006/relationships/ctrlProp" Target="../ctrlProps/ctrlProp18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80" Type="http://schemas.openxmlformats.org/officeDocument/2006/relationships/ctrlProp" Target="../ctrlProps/ctrlProp178.xml"/><Relationship Id="rId26" Type="http://schemas.openxmlformats.org/officeDocument/2006/relationships/ctrlProp" Target="../ctrlProps/ctrlProp24.xml"/><Relationship Id="rId47" Type="http://schemas.openxmlformats.org/officeDocument/2006/relationships/ctrlProp" Target="../ctrlProps/ctrlProp45.xml"/><Relationship Id="rId68" Type="http://schemas.openxmlformats.org/officeDocument/2006/relationships/ctrlProp" Target="../ctrlProps/ctrlProp66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33" Type="http://schemas.openxmlformats.org/officeDocument/2006/relationships/ctrlProp" Target="../ctrlProps/ctrlProp131.xml"/><Relationship Id="rId154" Type="http://schemas.openxmlformats.org/officeDocument/2006/relationships/ctrlProp" Target="../ctrlProps/ctrlProp152.xml"/><Relationship Id="rId175" Type="http://schemas.openxmlformats.org/officeDocument/2006/relationships/ctrlProp" Target="../ctrlProps/ctrlProp173.xml"/><Relationship Id="rId196" Type="http://schemas.openxmlformats.org/officeDocument/2006/relationships/ctrlProp" Target="../ctrlProps/ctrlProp194.xml"/><Relationship Id="rId200" Type="http://schemas.openxmlformats.org/officeDocument/2006/relationships/ctrlProp" Target="../ctrlProps/ctrlProp198.xml"/><Relationship Id="rId16" Type="http://schemas.openxmlformats.org/officeDocument/2006/relationships/ctrlProp" Target="../ctrlProps/ctrlProp14.xml"/><Relationship Id="rId37" Type="http://schemas.openxmlformats.org/officeDocument/2006/relationships/ctrlProp" Target="../ctrlProps/ctrlProp35.xml"/><Relationship Id="rId58" Type="http://schemas.openxmlformats.org/officeDocument/2006/relationships/ctrlProp" Target="../ctrlProps/ctrlProp56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44" Type="http://schemas.openxmlformats.org/officeDocument/2006/relationships/ctrlProp" Target="../ctrlProps/ctrlProp142.xml"/><Relationship Id="rId90" Type="http://schemas.openxmlformats.org/officeDocument/2006/relationships/ctrlProp" Target="../ctrlProps/ctrlProp88.xml"/><Relationship Id="rId165" Type="http://schemas.openxmlformats.org/officeDocument/2006/relationships/ctrlProp" Target="../ctrlProps/ctrlProp163.xml"/><Relationship Id="rId186" Type="http://schemas.openxmlformats.org/officeDocument/2006/relationships/ctrlProp" Target="../ctrlProps/ctrlProp184.xml"/><Relationship Id="rId27" Type="http://schemas.openxmlformats.org/officeDocument/2006/relationships/ctrlProp" Target="../ctrlProps/ctrlProp25.xml"/><Relationship Id="rId48" Type="http://schemas.openxmlformats.org/officeDocument/2006/relationships/ctrlProp" Target="../ctrlProps/ctrlProp46.xml"/><Relationship Id="rId69" Type="http://schemas.openxmlformats.org/officeDocument/2006/relationships/ctrlProp" Target="../ctrlProps/ctrlProp67.xml"/><Relationship Id="rId113" Type="http://schemas.openxmlformats.org/officeDocument/2006/relationships/ctrlProp" Target="../ctrlProps/ctrlProp111.xml"/><Relationship Id="rId134" Type="http://schemas.openxmlformats.org/officeDocument/2006/relationships/ctrlProp" Target="../ctrlProps/ctrlProp132.xml"/><Relationship Id="rId80" Type="http://schemas.openxmlformats.org/officeDocument/2006/relationships/ctrlProp" Target="../ctrlProps/ctrlProp78.xml"/><Relationship Id="rId155" Type="http://schemas.openxmlformats.org/officeDocument/2006/relationships/ctrlProp" Target="../ctrlProps/ctrlProp153.xml"/><Relationship Id="rId176" Type="http://schemas.openxmlformats.org/officeDocument/2006/relationships/ctrlProp" Target="../ctrlProps/ctrlProp174.xml"/><Relationship Id="rId197" Type="http://schemas.openxmlformats.org/officeDocument/2006/relationships/ctrlProp" Target="../ctrlProps/ctrlProp195.xml"/><Relationship Id="rId201" Type="http://schemas.openxmlformats.org/officeDocument/2006/relationships/ctrlProp" Target="../ctrlProps/ctrlProp199.xml"/><Relationship Id="rId17" Type="http://schemas.openxmlformats.org/officeDocument/2006/relationships/ctrlProp" Target="../ctrlProps/ctrlProp15.xml"/><Relationship Id="rId38" Type="http://schemas.openxmlformats.org/officeDocument/2006/relationships/ctrlProp" Target="../ctrlProps/ctrlProp36.xml"/><Relationship Id="rId59" Type="http://schemas.openxmlformats.org/officeDocument/2006/relationships/ctrlProp" Target="../ctrlProps/ctrlProp57.xml"/><Relationship Id="rId103" Type="http://schemas.openxmlformats.org/officeDocument/2006/relationships/ctrlProp" Target="../ctrlProps/ctrlProp101.xml"/><Relationship Id="rId124" Type="http://schemas.openxmlformats.org/officeDocument/2006/relationships/ctrlProp" Target="../ctrlProps/ctrlProp122.xml"/><Relationship Id="rId70" Type="http://schemas.openxmlformats.org/officeDocument/2006/relationships/ctrlProp" Target="../ctrlProps/ctrlProp68.xml"/><Relationship Id="rId91" Type="http://schemas.openxmlformats.org/officeDocument/2006/relationships/ctrlProp" Target="../ctrlProps/ctrlProp89.xml"/><Relationship Id="rId145" Type="http://schemas.openxmlformats.org/officeDocument/2006/relationships/ctrlProp" Target="../ctrlProps/ctrlProp143.xml"/><Relationship Id="rId166" Type="http://schemas.openxmlformats.org/officeDocument/2006/relationships/ctrlProp" Target="../ctrlProps/ctrlProp164.xml"/><Relationship Id="rId187" Type="http://schemas.openxmlformats.org/officeDocument/2006/relationships/ctrlProp" Target="../ctrlProps/ctrlProp185.xml"/><Relationship Id="rId1" Type="http://schemas.openxmlformats.org/officeDocument/2006/relationships/drawing" Target="../drawings/drawing2.xml"/><Relationship Id="rId28" Type="http://schemas.openxmlformats.org/officeDocument/2006/relationships/ctrlProp" Target="../ctrlProps/ctrlProp26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60" Type="http://schemas.openxmlformats.org/officeDocument/2006/relationships/ctrlProp" Target="../ctrlProps/ctrlProp58.xml"/><Relationship Id="rId81" Type="http://schemas.openxmlformats.org/officeDocument/2006/relationships/ctrlProp" Target="../ctrlProps/ctrlProp79.xml"/><Relationship Id="rId135" Type="http://schemas.openxmlformats.org/officeDocument/2006/relationships/ctrlProp" Target="../ctrlProps/ctrlProp133.xml"/><Relationship Id="rId156" Type="http://schemas.openxmlformats.org/officeDocument/2006/relationships/ctrlProp" Target="../ctrlProps/ctrlProp154.xml"/><Relationship Id="rId177" Type="http://schemas.openxmlformats.org/officeDocument/2006/relationships/ctrlProp" Target="../ctrlProps/ctrlProp175.xml"/><Relationship Id="rId198" Type="http://schemas.openxmlformats.org/officeDocument/2006/relationships/ctrlProp" Target="../ctrlProps/ctrlProp196.xml"/><Relationship Id="rId202" Type="http://schemas.openxmlformats.org/officeDocument/2006/relationships/ctrlProp" Target="../ctrlProps/ctrlProp200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50" Type="http://schemas.openxmlformats.org/officeDocument/2006/relationships/ctrlProp" Target="../ctrlProps/ctrlProp48.xml"/><Relationship Id="rId104" Type="http://schemas.openxmlformats.org/officeDocument/2006/relationships/ctrlProp" Target="../ctrlProps/ctrlProp102.xml"/><Relationship Id="rId125" Type="http://schemas.openxmlformats.org/officeDocument/2006/relationships/ctrlProp" Target="../ctrlProps/ctrlProp123.xml"/><Relationship Id="rId146" Type="http://schemas.openxmlformats.org/officeDocument/2006/relationships/ctrlProp" Target="../ctrlProps/ctrlProp144.xml"/><Relationship Id="rId167" Type="http://schemas.openxmlformats.org/officeDocument/2006/relationships/ctrlProp" Target="../ctrlProps/ctrlProp165.xml"/><Relationship Id="rId188" Type="http://schemas.openxmlformats.org/officeDocument/2006/relationships/ctrlProp" Target="../ctrlProps/ctrlProp186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1"/>
  </sheetPr>
  <dimension ref="B2:AA33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H78" sqref="H78"/>
    </sheetView>
  </sheetViews>
  <sheetFormatPr defaultRowHeight="9.9499999999999993" customHeight="1" x14ac:dyDescent="0.25"/>
  <cols>
    <col min="1" max="1" width="1.7109375" style="3" customWidth="1"/>
    <col min="2" max="2" width="38.28515625" style="3" bestFit="1" customWidth="1"/>
    <col min="3" max="3" width="7.7109375" style="3" bestFit="1" customWidth="1"/>
    <col min="4" max="4" width="6.85546875" style="3" bestFit="1" customWidth="1"/>
    <col min="5" max="5" width="8.42578125" style="3" bestFit="1" customWidth="1"/>
    <col min="6" max="6" width="13.42578125" style="3" bestFit="1" customWidth="1"/>
    <col min="7" max="7" width="7.28515625" style="3" bestFit="1" customWidth="1"/>
    <col min="8" max="9" width="9.7109375" style="3" bestFit="1" customWidth="1"/>
    <col min="10" max="10" width="6.7109375" style="24" bestFit="1" customWidth="1"/>
    <col min="11" max="11" width="10.7109375" style="3" bestFit="1" customWidth="1"/>
    <col min="12" max="12" width="25.140625" style="3" bestFit="1" customWidth="1"/>
    <col min="13" max="14" width="6.5703125" style="3" bestFit="1" customWidth="1"/>
    <col min="15" max="15" width="6.7109375" style="6" bestFit="1" customWidth="1"/>
    <col min="16" max="16" width="6.85546875" style="6" bestFit="1" customWidth="1"/>
    <col min="17" max="17" width="9.140625" style="3" bestFit="1" customWidth="1"/>
    <col min="18" max="18" width="8.140625" style="3" bestFit="1" customWidth="1"/>
    <col min="19" max="19" width="9.140625" style="3" bestFit="1" customWidth="1"/>
    <col min="20" max="20" width="6.7109375" style="3" bestFit="1" customWidth="1"/>
    <col min="21" max="21" width="6.5703125" style="6" bestFit="1" customWidth="1"/>
    <col min="22" max="22" width="7.7109375" style="6" bestFit="1" customWidth="1"/>
    <col min="23" max="23" width="9.140625" style="6" bestFit="1" customWidth="1"/>
    <col min="24" max="24" width="10.42578125" style="7" bestFit="1" customWidth="1"/>
    <col min="25" max="25" width="10.5703125" style="6" bestFit="1" customWidth="1"/>
    <col min="26" max="26" width="8.85546875" style="24" bestFit="1" customWidth="1"/>
    <col min="27" max="16384" width="9.140625" style="3"/>
  </cols>
  <sheetData>
    <row r="2" spans="2:27" ht="9.9499999999999993" customHeight="1" x14ac:dyDescent="0.25">
      <c r="B2" s="74" t="s">
        <v>89</v>
      </c>
      <c r="C2" s="8" t="s">
        <v>17</v>
      </c>
      <c r="D2" s="8" t="s">
        <v>16</v>
      </c>
      <c r="E2" s="8" t="s">
        <v>25</v>
      </c>
      <c r="F2" s="8" t="s">
        <v>24</v>
      </c>
      <c r="G2" s="8" t="s">
        <v>23</v>
      </c>
      <c r="H2" s="8" t="s">
        <v>4</v>
      </c>
      <c r="I2" s="9" t="s">
        <v>0</v>
      </c>
      <c r="J2" s="9" t="s">
        <v>15</v>
      </c>
      <c r="K2" s="9" t="s">
        <v>56</v>
      </c>
      <c r="L2" s="9" t="s">
        <v>2</v>
      </c>
      <c r="M2" s="9" t="s">
        <v>68</v>
      </c>
      <c r="N2" s="9" t="s">
        <v>62</v>
      </c>
      <c r="O2" s="9" t="s">
        <v>61</v>
      </c>
      <c r="P2" s="9" t="s">
        <v>67</v>
      </c>
      <c r="Q2" s="9" t="s">
        <v>13</v>
      </c>
      <c r="R2" s="10" t="s">
        <v>18</v>
      </c>
      <c r="S2" s="9" t="s">
        <v>6</v>
      </c>
      <c r="T2" s="9" t="s">
        <v>64</v>
      </c>
      <c r="U2" s="9" t="s">
        <v>65</v>
      </c>
      <c r="V2" s="9" t="s">
        <v>57</v>
      </c>
      <c r="W2" s="10" t="s">
        <v>58</v>
      </c>
      <c r="X2" s="10" t="s">
        <v>59</v>
      </c>
      <c r="Y2" s="10" t="s">
        <v>7</v>
      </c>
      <c r="Z2" s="11" t="s">
        <v>60</v>
      </c>
      <c r="AA2" s="133" t="s">
        <v>111</v>
      </c>
    </row>
    <row r="3" spans="2:27" ht="9.9499999999999993" customHeight="1" x14ac:dyDescent="0.25">
      <c r="B3" s="75" t="str">
        <f>TEXT(Baza[[#This Row],[Start]],"ч:мм")&amp;" "&amp;IF(OR(Baza[[#This Row],[Room]]="ES",Baza[[#This Row],[Room]]="WN"),"€","$")&amp;Baza[[#This Row],[B]]&amp;" ["&amp;Baza[[#This Row],[Room]]&amp;"] "&amp;Baza[[#This Row],[Name]]</f>
        <v>11:00 $1,1 [PP] Bounty Hunter</v>
      </c>
      <c r="C3" s="12">
        <v>1</v>
      </c>
      <c r="D3" s="18">
        <f>YEAR(Baza[[#This Row],[Date]])</f>
        <v>2021</v>
      </c>
      <c r="E3" s="18">
        <f>WEEKNUM(Baza[[#This Row],[Date]],2)</f>
        <v>1</v>
      </c>
      <c r="F3" s="18" t="str">
        <f>CHOOSE(WEEKDAY(Baza[[#This Row],[Date]],2),"понедельник","вторник","среда","четверг","пятница","суббота","воскресенье")</f>
        <v>пятница</v>
      </c>
      <c r="G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" s="23">
        <v>44197</v>
      </c>
      <c r="I3" s="19">
        <v>0.45833333333333331</v>
      </c>
      <c r="J3" s="20">
        <v>1.1000000000000001</v>
      </c>
      <c r="K3" s="19" t="s">
        <v>10</v>
      </c>
      <c r="L3" s="20" t="s">
        <v>86</v>
      </c>
      <c r="M3" s="20">
        <v>8</v>
      </c>
      <c r="N3" s="20" t="s">
        <v>66</v>
      </c>
      <c r="O3" s="20" t="s">
        <v>61</v>
      </c>
      <c r="P3" s="21" t="s">
        <v>66</v>
      </c>
      <c r="Q3" s="21">
        <v>50</v>
      </c>
      <c r="R3" s="22"/>
      <c r="S3" s="20"/>
      <c r="T3" s="20"/>
      <c r="U3" s="20" t="s">
        <v>66</v>
      </c>
      <c r="V3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3" s="22">
        <f>IF(OR(Baza[[#This Row],[Room]]="ES",Baza[[#This Row],[Room]]="WN"),Baza[[#This Row],[KO]]*1.12,Baza[[#This Row],[KO]])</f>
        <v>0</v>
      </c>
      <c r="X3" s="22">
        <f>IF(OR(Baza[[#This Row],[Room]]="ES",Baza[[#This Row],[Room]]="WN"),Baza[[#This Row],[Win]]*1.12,Baza[[#This Row],[Win]])</f>
        <v>0</v>
      </c>
      <c r="Y3" s="22">
        <f>Baza[[#This Row],[WIN$]]+Baza[[#This Row],[KO$]]-Baza[[#This Row],[B$]]</f>
        <v>-1.1000000000000001</v>
      </c>
      <c r="Z3" s="21">
        <f>IF(OR(Baza[[#This Row],[A]]="XP",Baza[[#This Row],[A]]="XP2",Baza[[#This Row],[A]]="F"),AVERAGEIFS(Baza[AFS],Baza[A],"-"),Baza[[#This Row],[GTD]]/Baza[[#This Row],[B]])</f>
        <v>45.454545454545453</v>
      </c>
      <c r="AA3" s="132">
        <f>SUM($Y$2:Y3)</f>
        <v>-1.1000000000000001</v>
      </c>
    </row>
    <row r="4" spans="2:27" ht="9.9499999999999993" customHeight="1" x14ac:dyDescent="0.25">
      <c r="B4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11:00 €1 [WN] Monster Stack</v>
      </c>
      <c r="C4" s="12">
        <v>2</v>
      </c>
      <c r="D4" s="18">
        <f>YEAR(Baza[[#This Row],[Date]])</f>
        <v>2021</v>
      </c>
      <c r="E4" s="18">
        <f>WEEKNUM(Baza[[#This Row],[Date]],2)</f>
        <v>1</v>
      </c>
      <c r="F4" s="18" t="str">
        <f>CHOOSE(WEEKDAY(Baza[[#This Row],[Date]],2),"понедельник","вторник","среда","четверг","пятница","суббота","воскресенье")</f>
        <v>пятница</v>
      </c>
      <c r="G4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4" s="23">
        <v>44197</v>
      </c>
      <c r="I4" s="19">
        <v>0.45833333333333331</v>
      </c>
      <c r="J4" s="20">
        <v>1</v>
      </c>
      <c r="K4" s="19" t="s">
        <v>9</v>
      </c>
      <c r="L4" s="20" t="s">
        <v>82</v>
      </c>
      <c r="M4" s="20">
        <v>6</v>
      </c>
      <c r="N4" s="20" t="s">
        <v>66</v>
      </c>
      <c r="O4" s="20" t="s">
        <v>66</v>
      </c>
      <c r="P4" s="21" t="s">
        <v>66</v>
      </c>
      <c r="Q4" s="21">
        <v>150</v>
      </c>
      <c r="R4" s="22"/>
      <c r="S4" s="20"/>
      <c r="T4" s="20"/>
      <c r="U4" s="20" t="s">
        <v>66</v>
      </c>
      <c r="V4" s="18">
        <f>IF(OR(Baza[[#This Row],[Room]]="ES",Baza[[#This Row],[Room]]="WN"),(Baza[[#This Row],[B]]*1.12) +(Baza[[#This Row],[R]]*Baza[[#This Row],[B]]*1.12),Baza[[#This Row],[B]]*Baza[[#This Row],[R]]+Baza[[#This Row],[B]])</f>
        <v>1.1200000000000001</v>
      </c>
      <c r="W4" s="22">
        <f>IF(OR(Baza[[#This Row],[Room]]="ES",Baza[[#This Row],[Room]]="WN"),Baza[[#This Row],[KO]]*1.12,Baza[[#This Row],[KO]])</f>
        <v>0</v>
      </c>
      <c r="X4" s="22">
        <f>IF(OR(Baza[[#This Row],[Room]]="ES",Baza[[#This Row],[Room]]="WN"),Baza[[#This Row],[Win]]*1.12,Baza[[#This Row],[Win]])</f>
        <v>0</v>
      </c>
      <c r="Y4" s="22">
        <f>Baza[[#This Row],[WIN$]]+Baza[[#This Row],[KO$]]-Baza[[#This Row],[B$]]</f>
        <v>-1.1200000000000001</v>
      </c>
      <c r="Z4" s="21">
        <f>IF(OR(Baza[[#This Row],[A]]="XP",Baza[[#This Row],[A]]="XP2",Baza[[#This Row],[A]]="F"),AVERAGEIFS(Baza[AFS],Baza[A],"-"),Baza[[#This Row],[GTD]]/Baza[[#This Row],[B]])</f>
        <v>150</v>
      </c>
      <c r="AA4" s="22">
        <f>SUM($Y$2:Y4)</f>
        <v>-2.2200000000000002</v>
      </c>
    </row>
    <row r="5" spans="2:27" ht="9.9499999999999993" customHeight="1" x14ac:dyDescent="0.25">
      <c r="B5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11:15 $2,2 [PP] Deepstack</v>
      </c>
      <c r="C5" s="12">
        <v>3</v>
      </c>
      <c r="D5" s="18">
        <f>YEAR(Baza[[#This Row],[Date]])</f>
        <v>2021</v>
      </c>
      <c r="E5" s="18">
        <f>WEEKNUM(Baza[[#This Row],[Date]],2)</f>
        <v>1</v>
      </c>
      <c r="F5" s="18" t="str">
        <f>CHOOSE(WEEKDAY(Baza[[#This Row],[Date]],2),"понедельник","вторник","среда","четверг","пятница","суббота","воскресенье")</f>
        <v>пятница</v>
      </c>
      <c r="G5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5" s="23">
        <v>44197</v>
      </c>
      <c r="I5" s="19">
        <v>0.46875</v>
      </c>
      <c r="J5" s="20">
        <v>2.2000000000000002</v>
      </c>
      <c r="K5" s="19" t="s">
        <v>10</v>
      </c>
      <c r="L5" s="20" t="s">
        <v>94</v>
      </c>
      <c r="M5" s="20">
        <v>8</v>
      </c>
      <c r="N5" s="20" t="s">
        <v>66</v>
      </c>
      <c r="O5" s="20" t="s">
        <v>66</v>
      </c>
      <c r="P5" s="21" t="s">
        <v>66</v>
      </c>
      <c r="Q5" s="21">
        <v>200</v>
      </c>
      <c r="R5" s="22"/>
      <c r="S5" s="20"/>
      <c r="T5" s="20"/>
      <c r="U5" s="20" t="s">
        <v>66</v>
      </c>
      <c r="V5" s="18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5" s="22">
        <f>IF(OR(Baza[[#This Row],[Room]]="ES",Baza[[#This Row],[Room]]="WN"),Baza[[#This Row],[KO]]*1.12,Baza[[#This Row],[KO]])</f>
        <v>0</v>
      </c>
      <c r="X5" s="22">
        <f>IF(OR(Baza[[#This Row],[Room]]="ES",Baza[[#This Row],[Room]]="WN"),Baza[[#This Row],[Win]]*1.12,Baza[[#This Row],[Win]])</f>
        <v>0</v>
      </c>
      <c r="Y5" s="22">
        <f>Baza[[#This Row],[WIN$]]+Baza[[#This Row],[KO$]]-Baza[[#This Row],[B$]]</f>
        <v>-2.2000000000000002</v>
      </c>
      <c r="Z5" s="21">
        <f>IF(OR(Baza[[#This Row],[A]]="XP",Baza[[#This Row],[A]]="XP2",Baza[[#This Row],[A]]="F"),AVERAGEIFS(Baza[AFS],Baza[A],"-"),Baza[[#This Row],[GTD]]/Baza[[#This Row],[B]])</f>
        <v>90.909090909090907</v>
      </c>
      <c r="AA5" s="22">
        <f>SUM($Y$2:Y5)</f>
        <v>-4.42</v>
      </c>
    </row>
    <row r="6" spans="2:27" ht="9.9499999999999993" customHeight="1" x14ac:dyDescent="0.25">
      <c r="B6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11:30 $2,1 [GG] Bounty Hunters</v>
      </c>
      <c r="C6" s="12">
        <v>4</v>
      </c>
      <c r="D6" s="18">
        <f>YEAR(Baza[[#This Row],[Date]])</f>
        <v>2021</v>
      </c>
      <c r="E6" s="18">
        <f>WEEKNUM(Baza[[#This Row],[Date]],2)</f>
        <v>1</v>
      </c>
      <c r="F6" s="18" t="str">
        <f>CHOOSE(WEEKDAY(Baza[[#This Row],[Date]],2),"понедельник","вторник","среда","четверг","пятница","суббота","воскресенье")</f>
        <v>пятница</v>
      </c>
      <c r="G6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6" s="23">
        <v>44197</v>
      </c>
      <c r="I6" s="19">
        <v>0.47916666666666669</v>
      </c>
      <c r="J6" s="20">
        <v>2.1</v>
      </c>
      <c r="K6" s="19" t="s">
        <v>14</v>
      </c>
      <c r="L6" s="20" t="s">
        <v>81</v>
      </c>
      <c r="M6" s="20">
        <v>8</v>
      </c>
      <c r="N6" s="20" t="s">
        <v>66</v>
      </c>
      <c r="O6" s="20" t="s">
        <v>61</v>
      </c>
      <c r="P6" s="21" t="s">
        <v>66</v>
      </c>
      <c r="Q6" s="21">
        <v>1200</v>
      </c>
      <c r="R6" s="22"/>
      <c r="S6" s="20"/>
      <c r="T6" s="20"/>
      <c r="U6" s="20" t="s">
        <v>66</v>
      </c>
      <c r="V6" s="18">
        <f>IF(OR(Baza[[#This Row],[Room]]="ES",Baza[[#This Row],[Room]]="WN"),(Baza[[#This Row],[B]]*1.12) +(Baza[[#This Row],[R]]*Baza[[#This Row],[B]]*1.12),Baza[[#This Row],[B]]*Baza[[#This Row],[R]]+Baza[[#This Row],[B]])</f>
        <v>2.1</v>
      </c>
      <c r="W6" s="22">
        <f>IF(OR(Baza[[#This Row],[Room]]="ES",Baza[[#This Row],[Room]]="WN"),Baza[[#This Row],[KO]]*1.12,Baza[[#This Row],[KO]])</f>
        <v>0</v>
      </c>
      <c r="X6" s="22">
        <f>IF(OR(Baza[[#This Row],[Room]]="ES",Baza[[#This Row],[Room]]="WN"),Baza[[#This Row],[Win]]*1.12,Baza[[#This Row],[Win]])</f>
        <v>0</v>
      </c>
      <c r="Y6" s="22">
        <f>Baza[[#This Row],[WIN$]]+Baza[[#This Row],[KO$]]-Baza[[#This Row],[B$]]</f>
        <v>-2.1</v>
      </c>
      <c r="Z6" s="21">
        <f>IF(OR(Baza[[#This Row],[A]]="XP",Baza[[#This Row],[A]]="XP2",Baza[[#This Row],[A]]="F"),AVERAGEIFS(Baza[AFS],Baza[A],"-"),Baza[[#This Row],[GTD]]/Baza[[#This Row],[B]])</f>
        <v>571.42857142857144</v>
      </c>
      <c r="AA6" s="22">
        <f>SUM($Y$2:Y6)</f>
        <v>-6.52</v>
      </c>
    </row>
    <row r="7" spans="2:27" ht="9.9499999999999993" customHeight="1" x14ac:dyDescent="0.25">
      <c r="B7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12:00 $1,1 [PP] Deepstack</v>
      </c>
      <c r="C7" s="12">
        <v>5</v>
      </c>
      <c r="D7" s="18">
        <f>YEAR(Baza[[#This Row],[Date]])</f>
        <v>2021</v>
      </c>
      <c r="E7" s="18">
        <f>WEEKNUM(Baza[[#This Row],[Date]],2)</f>
        <v>1</v>
      </c>
      <c r="F7" s="18" t="str">
        <f>CHOOSE(WEEKDAY(Baza[[#This Row],[Date]],2),"понедельник","вторник","среда","четверг","пятница","суббота","воскресенье")</f>
        <v>пятница</v>
      </c>
      <c r="G7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7" s="23">
        <v>44197</v>
      </c>
      <c r="I7" s="19">
        <v>0.5</v>
      </c>
      <c r="J7" s="20">
        <v>1.1000000000000001</v>
      </c>
      <c r="K7" s="19" t="s">
        <v>10</v>
      </c>
      <c r="L7" s="20" t="s">
        <v>94</v>
      </c>
      <c r="M7" s="20">
        <v>8</v>
      </c>
      <c r="N7" s="20" t="s">
        <v>66</v>
      </c>
      <c r="O7" s="20" t="s">
        <v>66</v>
      </c>
      <c r="P7" s="21" t="s">
        <v>66</v>
      </c>
      <c r="Q7" s="21">
        <v>150</v>
      </c>
      <c r="R7" s="22"/>
      <c r="S7" s="20"/>
      <c r="T7" s="20"/>
      <c r="U7" s="20" t="s">
        <v>66</v>
      </c>
      <c r="V7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7" s="22">
        <f>IF(OR(Baza[[#This Row],[Room]]="ES",Baza[[#This Row],[Room]]="WN"),Baza[[#This Row],[KO]]*1.12,Baza[[#This Row],[KO]])</f>
        <v>0</v>
      </c>
      <c r="X7" s="22">
        <f>IF(OR(Baza[[#This Row],[Room]]="ES",Baza[[#This Row],[Room]]="WN"),Baza[[#This Row],[Win]]*1.12,Baza[[#This Row],[Win]])</f>
        <v>0</v>
      </c>
      <c r="Y7" s="22">
        <f>Baza[[#This Row],[WIN$]]+Baza[[#This Row],[KO$]]-Baza[[#This Row],[B$]]</f>
        <v>-1.1000000000000001</v>
      </c>
      <c r="Z7" s="21">
        <f>IF(OR(Baza[[#This Row],[A]]="XP",Baza[[#This Row],[A]]="XP2",Baza[[#This Row],[A]]="F"),AVERAGEIFS(Baza[AFS],Baza[A],"-"),Baza[[#This Row],[GTD]]/Baza[[#This Row],[B]])</f>
        <v>136.36363636363635</v>
      </c>
      <c r="AA7" s="22">
        <f>SUM($Y$2:Y7)</f>
        <v>-7.6199999999999992</v>
      </c>
    </row>
    <row r="8" spans="2:27" ht="9.9499999999999993" customHeight="1" x14ac:dyDescent="0.25">
      <c r="B8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12:00 $1,1 [PS] Big</v>
      </c>
      <c r="C8" s="12">
        <v>6</v>
      </c>
      <c r="D8" s="18">
        <f>YEAR(Baza[[#This Row],[Date]])</f>
        <v>2021</v>
      </c>
      <c r="E8" s="18">
        <f>WEEKNUM(Baza[[#This Row],[Date]],2)</f>
        <v>1</v>
      </c>
      <c r="F8" s="18" t="str">
        <f>CHOOSE(WEEKDAY(Baza[[#This Row],[Date]],2),"понедельник","вторник","среда","четверг","пятница","суббота","воскресенье")</f>
        <v>пятница</v>
      </c>
      <c r="G8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8" s="23">
        <v>44197</v>
      </c>
      <c r="I8" s="19">
        <v>0.5</v>
      </c>
      <c r="J8" s="20">
        <v>1.1000000000000001</v>
      </c>
      <c r="K8" s="19" t="s">
        <v>3</v>
      </c>
      <c r="L8" s="20" t="s">
        <v>88</v>
      </c>
      <c r="M8" s="20">
        <v>9</v>
      </c>
      <c r="N8" s="20" t="s">
        <v>66</v>
      </c>
      <c r="O8" s="20" t="s">
        <v>66</v>
      </c>
      <c r="P8" s="21" t="s">
        <v>66</v>
      </c>
      <c r="Q8" s="21">
        <v>500</v>
      </c>
      <c r="R8" s="22"/>
      <c r="S8" s="20">
        <v>6.26</v>
      </c>
      <c r="T8" s="20"/>
      <c r="U8" s="20">
        <v>42</v>
      </c>
      <c r="V8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8" s="22">
        <f>IF(OR(Baza[[#This Row],[Room]]="ES",Baza[[#This Row],[Room]]="WN"),Baza[[#This Row],[KO]]*1.12,Baza[[#This Row],[KO]])</f>
        <v>0</v>
      </c>
      <c r="X8" s="22">
        <f>IF(OR(Baza[[#This Row],[Room]]="ES",Baza[[#This Row],[Room]]="WN"),Baza[[#This Row],[Win]]*1.12,Baza[[#This Row],[Win]])</f>
        <v>6.26</v>
      </c>
      <c r="Y8" s="22">
        <f>Baza[[#This Row],[WIN$]]+Baza[[#This Row],[KO$]]-Baza[[#This Row],[B$]]</f>
        <v>5.16</v>
      </c>
      <c r="Z8" s="21">
        <f>IF(OR(Baza[[#This Row],[A]]="XP",Baza[[#This Row],[A]]="XP2",Baza[[#This Row],[A]]="F"),AVERAGEIFS(Baza[AFS],Baza[A],"-"),Baza[[#This Row],[GTD]]/Baza[[#This Row],[B]])</f>
        <v>454.5454545454545</v>
      </c>
      <c r="AA8" s="22">
        <f>SUM($Y$2:Y8)</f>
        <v>-2.4599999999999991</v>
      </c>
    </row>
    <row r="9" spans="2:27" ht="9.9499999999999993" customHeight="1" x14ac:dyDescent="0.25">
      <c r="B9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12:00 €2 [WN] Monster Stack</v>
      </c>
      <c r="C9" s="12">
        <v>7</v>
      </c>
      <c r="D9" s="18">
        <f>YEAR(Baza[[#This Row],[Date]])</f>
        <v>2021</v>
      </c>
      <c r="E9" s="18">
        <f>WEEKNUM(Baza[[#This Row],[Date]],2)</f>
        <v>1</v>
      </c>
      <c r="F9" s="18" t="str">
        <f>CHOOSE(WEEKDAY(Baza[[#This Row],[Date]],2),"понедельник","вторник","среда","четверг","пятница","суббота","воскресенье")</f>
        <v>пятница</v>
      </c>
      <c r="G9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9" s="23">
        <v>44197</v>
      </c>
      <c r="I9" s="19">
        <v>0.5</v>
      </c>
      <c r="J9" s="20">
        <v>2</v>
      </c>
      <c r="K9" s="19" t="s">
        <v>9</v>
      </c>
      <c r="L9" s="20" t="s">
        <v>82</v>
      </c>
      <c r="M9" s="20">
        <v>6</v>
      </c>
      <c r="N9" s="20" t="s">
        <v>66</v>
      </c>
      <c r="O9" s="20" t="s">
        <v>66</v>
      </c>
      <c r="P9" s="21" t="s">
        <v>66</v>
      </c>
      <c r="Q9" s="21">
        <v>200</v>
      </c>
      <c r="R9" s="22"/>
      <c r="S9" s="20"/>
      <c r="T9" s="20"/>
      <c r="U9" s="20" t="s">
        <v>66</v>
      </c>
      <c r="V9" s="18">
        <f>IF(OR(Baza[[#This Row],[Room]]="ES",Baza[[#This Row],[Room]]="WN"),(Baza[[#This Row],[B]]*1.12) +(Baza[[#This Row],[R]]*Baza[[#This Row],[B]]*1.12),Baza[[#This Row],[B]]*Baza[[#This Row],[R]]+Baza[[#This Row],[B]])</f>
        <v>2.2400000000000002</v>
      </c>
      <c r="W9" s="22">
        <f>IF(OR(Baza[[#This Row],[Room]]="ES",Baza[[#This Row],[Room]]="WN"),Baza[[#This Row],[KO]]*1.12,Baza[[#This Row],[KO]])</f>
        <v>0</v>
      </c>
      <c r="X9" s="22">
        <f>IF(OR(Baza[[#This Row],[Room]]="ES",Baza[[#This Row],[Room]]="WN"),Baza[[#This Row],[Win]]*1.12,Baza[[#This Row],[Win]])</f>
        <v>0</v>
      </c>
      <c r="Y9" s="22">
        <f>Baza[[#This Row],[WIN$]]+Baza[[#This Row],[KO$]]-Baza[[#This Row],[B$]]</f>
        <v>-2.2400000000000002</v>
      </c>
      <c r="Z9" s="21">
        <f>IF(OR(Baza[[#This Row],[A]]="XP",Baza[[#This Row],[A]]="XP2",Baza[[#This Row],[A]]="F"),AVERAGEIFS(Baza[AFS],Baza[A],"-"),Baza[[#This Row],[GTD]]/Baza[[#This Row],[B]])</f>
        <v>100</v>
      </c>
      <c r="AA9" s="22">
        <f>SUM($Y$2:Y9)</f>
        <v>-4.6999999999999993</v>
      </c>
    </row>
    <row r="10" spans="2:27" ht="9.9499999999999993" customHeight="1" x14ac:dyDescent="0.25">
      <c r="B10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12:30 $1,05 [GG] Bounty Hunters</v>
      </c>
      <c r="C10" s="12">
        <v>8</v>
      </c>
      <c r="D10" s="18">
        <f>YEAR(Baza[[#This Row],[Date]])</f>
        <v>2021</v>
      </c>
      <c r="E10" s="18">
        <f>WEEKNUM(Baza[[#This Row],[Date]],2)</f>
        <v>1</v>
      </c>
      <c r="F10" s="18" t="str">
        <f>CHOOSE(WEEKDAY(Baza[[#This Row],[Date]],2),"понедельник","вторник","среда","четверг","пятница","суббота","воскресенье")</f>
        <v>пятница</v>
      </c>
      <c r="G10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0" s="23">
        <v>44197</v>
      </c>
      <c r="I10" s="19">
        <v>0.52083333333333337</v>
      </c>
      <c r="J10" s="20">
        <v>1.05</v>
      </c>
      <c r="K10" s="19" t="s">
        <v>14</v>
      </c>
      <c r="L10" s="20" t="s">
        <v>81</v>
      </c>
      <c r="M10" s="20">
        <v>8</v>
      </c>
      <c r="N10" s="20" t="s">
        <v>66</v>
      </c>
      <c r="O10" s="20" t="s">
        <v>61</v>
      </c>
      <c r="P10" s="21" t="s">
        <v>66</v>
      </c>
      <c r="Q10" s="21">
        <v>750</v>
      </c>
      <c r="R10" s="22">
        <v>5.04</v>
      </c>
      <c r="S10" s="20">
        <v>3.98</v>
      </c>
      <c r="T10" s="20"/>
      <c r="U10" s="20">
        <v>20</v>
      </c>
      <c r="V10" s="18">
        <f>IF(OR(Baza[[#This Row],[Room]]="ES",Baza[[#This Row],[Room]]="WN"),(Baza[[#This Row],[B]]*1.12) +(Baza[[#This Row],[R]]*Baza[[#This Row],[B]]*1.12),Baza[[#This Row],[B]]*Baza[[#This Row],[R]]+Baza[[#This Row],[B]])</f>
        <v>1.05</v>
      </c>
      <c r="W10" s="22">
        <f>IF(OR(Baza[[#This Row],[Room]]="ES",Baza[[#This Row],[Room]]="WN"),Baza[[#This Row],[KO]]*1.12,Baza[[#This Row],[KO]])</f>
        <v>5.04</v>
      </c>
      <c r="X10" s="22">
        <f>IF(OR(Baza[[#This Row],[Room]]="ES",Baza[[#This Row],[Room]]="WN"),Baza[[#This Row],[Win]]*1.12,Baza[[#This Row],[Win]])</f>
        <v>3.98</v>
      </c>
      <c r="Y10" s="22">
        <f>Baza[[#This Row],[WIN$]]+Baza[[#This Row],[KO$]]-Baza[[#This Row],[B$]]</f>
        <v>7.97</v>
      </c>
      <c r="Z10" s="21">
        <f>IF(OR(Baza[[#This Row],[A]]="XP",Baza[[#This Row],[A]]="XP2",Baza[[#This Row],[A]]="F"),AVERAGEIFS(Baza[AFS],Baza[A],"-"),Baza[[#This Row],[GTD]]/Baza[[#This Row],[B]])</f>
        <v>714.28571428571422</v>
      </c>
      <c r="AA10" s="22">
        <f>SUM($Y$2:Y10)</f>
        <v>3.2700000000000005</v>
      </c>
    </row>
    <row r="11" spans="2:27" ht="9.9499999999999993" customHeight="1" x14ac:dyDescent="0.25">
      <c r="B11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12:30 $1 [PAC] Guaranteed</v>
      </c>
      <c r="C11" s="12">
        <v>9</v>
      </c>
      <c r="D11" s="18">
        <f>YEAR(Baza[[#This Row],[Date]])</f>
        <v>2021</v>
      </c>
      <c r="E11" s="18">
        <f>WEEKNUM(Baza[[#This Row],[Date]],2)</f>
        <v>1</v>
      </c>
      <c r="F11" s="18" t="str">
        <f>CHOOSE(WEEKDAY(Baza[[#This Row],[Date]],2),"понедельник","вторник","среда","четверг","пятница","суббота","воскресенье")</f>
        <v>пятница</v>
      </c>
      <c r="G11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1" s="23">
        <v>44197</v>
      </c>
      <c r="I11" s="19">
        <v>0.52083333333333337</v>
      </c>
      <c r="J11" s="20">
        <v>1</v>
      </c>
      <c r="K11" s="19" t="s">
        <v>11</v>
      </c>
      <c r="L11" s="20" t="s">
        <v>84</v>
      </c>
      <c r="M11" s="20">
        <v>9</v>
      </c>
      <c r="N11" s="20" t="s">
        <v>66</v>
      </c>
      <c r="O11" s="20" t="s">
        <v>66</v>
      </c>
      <c r="P11" s="21" t="s">
        <v>66</v>
      </c>
      <c r="Q11" s="21">
        <v>200</v>
      </c>
      <c r="R11" s="22"/>
      <c r="S11" s="20"/>
      <c r="T11" s="20"/>
      <c r="U11" s="20" t="s">
        <v>66</v>
      </c>
      <c r="V11" s="18">
        <f>IF(OR(Baza[[#This Row],[Room]]="ES",Baza[[#This Row],[Room]]="WN"),(Baza[[#This Row],[B]]*1.12) +(Baza[[#This Row],[R]]*Baza[[#This Row],[B]]*1.12),Baza[[#This Row],[B]]*Baza[[#This Row],[R]]+Baza[[#This Row],[B]])</f>
        <v>1</v>
      </c>
      <c r="W11" s="22">
        <f>IF(OR(Baza[[#This Row],[Room]]="ES",Baza[[#This Row],[Room]]="WN"),Baza[[#This Row],[KO]]*1.12,Baza[[#This Row],[KO]])</f>
        <v>0</v>
      </c>
      <c r="X11" s="22">
        <f>IF(OR(Baza[[#This Row],[Room]]="ES",Baza[[#This Row],[Room]]="WN"),Baza[[#This Row],[Win]]*1.12,Baza[[#This Row],[Win]])</f>
        <v>0</v>
      </c>
      <c r="Y11" s="22">
        <f>Baza[[#This Row],[WIN$]]+Baza[[#This Row],[KO$]]-Baza[[#This Row],[B$]]</f>
        <v>-1</v>
      </c>
      <c r="Z11" s="21">
        <f>IF(OR(Baza[[#This Row],[A]]="XP",Baza[[#This Row],[A]]="XP2",Baza[[#This Row],[A]]="F"),AVERAGEIFS(Baza[AFS],Baza[A],"-"),Baza[[#This Row],[GTD]]/Baza[[#This Row],[B]])</f>
        <v>200</v>
      </c>
      <c r="AA11" s="22">
        <f>SUM($Y$2:Y11)</f>
        <v>2.2700000000000005</v>
      </c>
    </row>
    <row r="12" spans="2:27" ht="9.9499999999999993" customHeight="1" x14ac:dyDescent="0.25">
      <c r="B12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12:30 $2,2 [PP] Bounty Hunter</v>
      </c>
      <c r="C12" s="12">
        <v>10</v>
      </c>
      <c r="D12" s="18">
        <f>YEAR(Baza[[#This Row],[Date]])</f>
        <v>2021</v>
      </c>
      <c r="E12" s="18">
        <f>WEEKNUM(Baza[[#This Row],[Date]],2)</f>
        <v>1</v>
      </c>
      <c r="F12" s="18" t="str">
        <f>CHOOSE(WEEKDAY(Baza[[#This Row],[Date]],2),"понедельник","вторник","среда","четверг","пятница","суббота","воскресенье")</f>
        <v>пятница</v>
      </c>
      <c r="G12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2" s="23">
        <v>44197</v>
      </c>
      <c r="I12" s="19">
        <v>0.52083333333333337</v>
      </c>
      <c r="J12" s="20">
        <v>2.2000000000000002</v>
      </c>
      <c r="K12" s="19" t="s">
        <v>10</v>
      </c>
      <c r="L12" s="20" t="s">
        <v>86</v>
      </c>
      <c r="M12" s="20">
        <v>8</v>
      </c>
      <c r="N12" s="20" t="s">
        <v>66</v>
      </c>
      <c r="O12" s="20" t="s">
        <v>61</v>
      </c>
      <c r="P12" s="21" t="s">
        <v>66</v>
      </c>
      <c r="Q12" s="21">
        <v>200</v>
      </c>
      <c r="R12" s="22"/>
      <c r="S12" s="20"/>
      <c r="T12" s="20"/>
      <c r="U12" s="20" t="s">
        <v>66</v>
      </c>
      <c r="V12" s="18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12" s="22">
        <f>IF(OR(Baza[[#This Row],[Room]]="ES",Baza[[#This Row],[Room]]="WN"),Baza[[#This Row],[KO]]*1.12,Baza[[#This Row],[KO]])</f>
        <v>0</v>
      </c>
      <c r="X12" s="22">
        <f>IF(OR(Baza[[#This Row],[Room]]="ES",Baza[[#This Row],[Room]]="WN"),Baza[[#This Row],[Win]]*1.12,Baza[[#This Row],[Win]])</f>
        <v>0</v>
      </c>
      <c r="Y12" s="22">
        <f>Baza[[#This Row],[WIN$]]+Baza[[#This Row],[KO$]]-Baza[[#This Row],[B$]]</f>
        <v>-2.2000000000000002</v>
      </c>
      <c r="Z12" s="21">
        <f>IF(OR(Baza[[#This Row],[A]]="XP",Baza[[#This Row],[A]]="XP2",Baza[[#This Row],[A]]="F"),AVERAGEIFS(Baza[AFS],Baza[A],"-"),Baza[[#This Row],[GTD]]/Baza[[#This Row],[B]])</f>
        <v>90.909090909090907</v>
      </c>
      <c r="AA12" s="22">
        <f>SUM($Y$2:Y12)</f>
        <v>7.0000000000000284E-2</v>
      </c>
    </row>
    <row r="13" spans="2:27" ht="9.9499999999999993" customHeight="1" x14ac:dyDescent="0.25">
      <c r="B13" s="76" t="str">
        <f>TEXT(Baza[[#This Row],[Start]],"ч:мм")&amp;" "&amp;IF(OR(Baza[[#This Row],[Room]]="ES",Baza[[#This Row],[Room]]="WN"),"€","$")&amp;Baza[[#This Row],[B]]&amp;" ["&amp;Baza[[#This Row],[Room]]&amp;"] "&amp;Baza[[#This Row],[Name]]</f>
        <v>13:00 $2 [GG] Big</v>
      </c>
      <c r="C13" s="12">
        <v>11</v>
      </c>
      <c r="D13" s="18">
        <f>YEAR(Baza[[#This Row],[Date]])</f>
        <v>2021</v>
      </c>
      <c r="E13" s="18">
        <f>WEEKNUM(Baza[[#This Row],[Date]],2)</f>
        <v>1</v>
      </c>
      <c r="F13" s="18" t="str">
        <f>CHOOSE(WEEKDAY(Baza[[#This Row],[Date]],2),"понедельник","вторник","среда","четверг","пятница","суббота","воскресенье")</f>
        <v>пятница</v>
      </c>
      <c r="G1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3" s="23">
        <v>44197</v>
      </c>
      <c r="I13" s="19">
        <v>0.54166666666666663</v>
      </c>
      <c r="J13" s="20">
        <v>2</v>
      </c>
      <c r="K13" s="19" t="s">
        <v>14</v>
      </c>
      <c r="L13" s="20" t="s">
        <v>88</v>
      </c>
      <c r="M13" s="20">
        <v>8</v>
      </c>
      <c r="N13" s="20" t="s">
        <v>66</v>
      </c>
      <c r="O13" s="20" t="s">
        <v>66</v>
      </c>
      <c r="P13" s="21" t="s">
        <v>66</v>
      </c>
      <c r="Q13" s="21">
        <v>750</v>
      </c>
      <c r="R13" s="22"/>
      <c r="S13" s="20"/>
      <c r="T13" s="20"/>
      <c r="U13" s="20" t="s">
        <v>66</v>
      </c>
      <c r="V13" s="18">
        <f>IF(OR(Baza[[#This Row],[Room]]="ES",Baza[[#This Row],[Room]]="WN"),(Baza[[#This Row],[B]]*1.12) +(Baza[[#This Row],[R]]*Baza[[#This Row],[B]]*1.12),Baza[[#This Row],[B]]*Baza[[#This Row],[R]]+Baza[[#This Row],[B]])</f>
        <v>2</v>
      </c>
      <c r="W13" s="22">
        <f>IF(OR(Baza[[#This Row],[Room]]="ES",Baza[[#This Row],[Room]]="WN"),Baza[[#This Row],[KO]]*1.12,Baza[[#This Row],[KO]])</f>
        <v>0</v>
      </c>
      <c r="X13" s="22">
        <f>IF(OR(Baza[[#This Row],[Room]]="ES",Baza[[#This Row],[Room]]="WN"),Baza[[#This Row],[Win]]*1.12,Baza[[#This Row],[Win]])</f>
        <v>0</v>
      </c>
      <c r="Y13" s="22">
        <f>Baza[[#This Row],[WIN$]]+Baza[[#This Row],[KO$]]-Baza[[#This Row],[B$]]</f>
        <v>-2</v>
      </c>
      <c r="Z13" s="21">
        <f>IF(OR(Baza[[#This Row],[A]]="XP",Baza[[#This Row],[A]]="XP2",Baza[[#This Row],[A]]="F"),AVERAGEIFS(Baza[AFS],Baza[A],"-"),Baza[[#This Row],[GTD]]/Baza[[#This Row],[B]])</f>
        <v>375</v>
      </c>
      <c r="AA13" s="22">
        <f>SUM($Y$2:Y13)</f>
        <v>-1.9299999999999997</v>
      </c>
    </row>
    <row r="14" spans="2:27" ht="9.9499999999999993" customHeight="1" x14ac:dyDescent="0.25">
      <c r="B14" s="76" t="str">
        <f>TEXT(Baza[[#This Row],[Start]],"ч:мм")&amp;" "&amp;IF(OR(Baza[[#This Row],[Room]]="ES",Baza[[#This Row],[Room]]="WN"),"€","$")&amp;Baza[[#This Row],[B]]&amp;" ["&amp;Baza[[#This Row],[Room]]&amp;"] "&amp;Baza[[#This Row],[Name]]</f>
        <v>13:00 $1,1 [PP] Bounty Hunter</v>
      </c>
      <c r="C14" s="12">
        <v>12</v>
      </c>
      <c r="D14" s="18">
        <f>YEAR(Baza[[#This Row],[Date]])</f>
        <v>2021</v>
      </c>
      <c r="E14" s="18">
        <f>WEEKNUM(Baza[[#This Row],[Date]],2)</f>
        <v>1</v>
      </c>
      <c r="F14" s="18" t="str">
        <f>CHOOSE(WEEKDAY(Baza[[#This Row],[Date]],2),"понедельник","вторник","среда","четверг","пятница","суббота","воскресенье")</f>
        <v>пятница</v>
      </c>
      <c r="G14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4" s="23">
        <v>44197</v>
      </c>
      <c r="I14" s="19">
        <v>0.54166666666666663</v>
      </c>
      <c r="J14" s="20">
        <v>1.1000000000000001</v>
      </c>
      <c r="K14" s="19" t="s">
        <v>10</v>
      </c>
      <c r="L14" s="20" t="s">
        <v>86</v>
      </c>
      <c r="M14" s="20">
        <v>8</v>
      </c>
      <c r="N14" s="20" t="s">
        <v>66</v>
      </c>
      <c r="O14" s="20" t="s">
        <v>61</v>
      </c>
      <c r="P14" s="21" t="s">
        <v>66</v>
      </c>
      <c r="Q14" s="21">
        <v>100</v>
      </c>
      <c r="R14" s="22">
        <v>1.37</v>
      </c>
      <c r="S14" s="20">
        <v>1.25</v>
      </c>
      <c r="T14" s="20"/>
      <c r="U14" s="20">
        <v>18</v>
      </c>
      <c r="V14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4" s="22">
        <f>IF(OR(Baza[[#This Row],[Room]]="ES",Baza[[#This Row],[Room]]="WN"),Baza[[#This Row],[KO]]*1.12,Baza[[#This Row],[KO]])</f>
        <v>1.37</v>
      </c>
      <c r="X14" s="22">
        <f>IF(OR(Baza[[#This Row],[Room]]="ES",Baza[[#This Row],[Room]]="WN"),Baza[[#This Row],[Win]]*1.12,Baza[[#This Row],[Win]])</f>
        <v>1.25</v>
      </c>
      <c r="Y14" s="22">
        <f>Baza[[#This Row],[WIN$]]+Baza[[#This Row],[KO$]]-Baza[[#This Row],[B$]]</f>
        <v>1.52</v>
      </c>
      <c r="Z14" s="21">
        <f>IF(OR(Baza[[#This Row],[A]]="XP",Baza[[#This Row],[A]]="XP2",Baza[[#This Row],[A]]="F"),AVERAGEIFS(Baza[AFS],Baza[A],"-"),Baza[[#This Row],[GTD]]/Baza[[#This Row],[B]])</f>
        <v>90.909090909090907</v>
      </c>
      <c r="AA14" s="22">
        <f>SUM($Y$2:Y14)</f>
        <v>-0.4099999999999997</v>
      </c>
    </row>
    <row r="15" spans="2:27" ht="9.9499999999999993" customHeight="1" x14ac:dyDescent="0.25">
      <c r="B15" s="76" t="str">
        <f>TEXT(Baza[[#This Row],[Start]],"ч:мм")&amp;" "&amp;IF(OR(Baza[[#This Row],[Room]]="ES",Baza[[#This Row],[Room]]="WN"),"€","$")&amp;Baza[[#This Row],[B]]&amp;" ["&amp;Baza[[#This Row],[Room]]&amp;"] "&amp;Baza[[#This Row],[Name]]</f>
        <v>14:00 $2,2 [PAC] Guaranteed</v>
      </c>
      <c r="C15" s="12">
        <v>13</v>
      </c>
      <c r="D15" s="18">
        <f>YEAR(Baza[[#This Row],[Date]])</f>
        <v>2021</v>
      </c>
      <c r="E15" s="18">
        <f>WEEKNUM(Baza[[#This Row],[Date]],2)</f>
        <v>1</v>
      </c>
      <c r="F15" s="18" t="str">
        <f>CHOOSE(WEEKDAY(Baza[[#This Row],[Date]],2),"понедельник","вторник","среда","четверг","пятница","суббота","воскресенье")</f>
        <v>пятница</v>
      </c>
      <c r="G15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5" s="23">
        <v>44197</v>
      </c>
      <c r="I15" s="19">
        <v>0.58333333333333337</v>
      </c>
      <c r="J15" s="20">
        <v>2.2000000000000002</v>
      </c>
      <c r="K15" s="19" t="s">
        <v>11</v>
      </c>
      <c r="L15" s="20" t="s">
        <v>84</v>
      </c>
      <c r="M15" s="20">
        <v>9</v>
      </c>
      <c r="N15" s="20" t="s">
        <v>66</v>
      </c>
      <c r="O15" s="20" t="s">
        <v>66</v>
      </c>
      <c r="P15" s="21" t="s">
        <v>66</v>
      </c>
      <c r="Q15" s="21">
        <v>500</v>
      </c>
      <c r="R15" s="22"/>
      <c r="S15" s="20"/>
      <c r="T15" s="20"/>
      <c r="U15" s="20" t="s">
        <v>66</v>
      </c>
      <c r="V15" s="18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15" s="22">
        <f>IF(OR(Baza[[#This Row],[Room]]="ES",Baza[[#This Row],[Room]]="WN"),Baza[[#This Row],[KO]]*1.12,Baza[[#This Row],[KO]])</f>
        <v>0</v>
      </c>
      <c r="X15" s="22">
        <f>IF(OR(Baza[[#This Row],[Room]]="ES",Baza[[#This Row],[Room]]="WN"),Baza[[#This Row],[Win]]*1.12,Baza[[#This Row],[Win]])</f>
        <v>0</v>
      </c>
      <c r="Y15" s="22">
        <f>Baza[[#This Row],[WIN$]]+Baza[[#This Row],[KO$]]-Baza[[#This Row],[B$]]</f>
        <v>-2.2000000000000002</v>
      </c>
      <c r="Z15" s="21">
        <f>IF(OR(Baza[[#This Row],[A]]="XP",Baza[[#This Row],[A]]="XP2",Baza[[#This Row],[A]]="F"),AVERAGEIFS(Baza[AFS],Baza[A],"-"),Baza[[#This Row],[GTD]]/Baza[[#This Row],[B]])</f>
        <v>227.27272727272725</v>
      </c>
      <c r="AA15" s="22">
        <f>SUM($Y$2:Y15)</f>
        <v>-2.61</v>
      </c>
    </row>
    <row r="16" spans="2:27" ht="9.9499999999999993" customHeight="1" x14ac:dyDescent="0.25">
      <c r="B16" s="76" t="str">
        <f>TEXT(Baza[[#This Row],[Start]],"ч:мм")&amp;" "&amp;IF(OR(Baza[[#This Row],[Room]]="ES",Baza[[#This Row],[Room]]="WN"),"€","$")&amp;Baza[[#This Row],[B]]&amp;" ["&amp;Baza[[#This Row],[Room]]&amp;"] "&amp;Baza[[#This Row],[Name]]</f>
        <v>14:20 $1,1 [PS] Progressive KO</v>
      </c>
      <c r="C16" s="12">
        <v>14</v>
      </c>
      <c r="D16" s="18">
        <f>YEAR(Baza[[#This Row],[Date]])</f>
        <v>2021</v>
      </c>
      <c r="E16" s="18">
        <f>WEEKNUM(Baza[[#This Row],[Date]],2)</f>
        <v>1</v>
      </c>
      <c r="F16" s="18" t="str">
        <f>CHOOSE(WEEKDAY(Baza[[#This Row],[Date]],2),"понедельник","вторник","среда","четверг","пятница","суббота","воскресенье")</f>
        <v>пятница</v>
      </c>
      <c r="G16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6" s="23">
        <v>44197</v>
      </c>
      <c r="I16" s="19">
        <v>0.59722222222222221</v>
      </c>
      <c r="J16" s="20">
        <v>1.1000000000000001</v>
      </c>
      <c r="K16" s="19" t="s">
        <v>3</v>
      </c>
      <c r="L16" s="20" t="s">
        <v>85</v>
      </c>
      <c r="M16" s="20">
        <v>9</v>
      </c>
      <c r="N16" s="20" t="s">
        <v>66</v>
      </c>
      <c r="O16" s="20" t="s">
        <v>61</v>
      </c>
      <c r="P16" s="21" t="s">
        <v>66</v>
      </c>
      <c r="Q16" s="21">
        <v>2000</v>
      </c>
      <c r="R16" s="22"/>
      <c r="S16" s="20"/>
      <c r="T16" s="20"/>
      <c r="U16" s="20" t="s">
        <v>66</v>
      </c>
      <c r="V16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6" s="22">
        <f>IF(OR(Baza[[#This Row],[Room]]="ES",Baza[[#This Row],[Room]]="WN"),Baza[[#This Row],[KO]]*1.12,Baza[[#This Row],[KO]])</f>
        <v>0</v>
      </c>
      <c r="X16" s="22">
        <f>IF(OR(Baza[[#This Row],[Room]]="ES",Baza[[#This Row],[Room]]="WN"),Baza[[#This Row],[Win]]*1.12,Baza[[#This Row],[Win]])</f>
        <v>0</v>
      </c>
      <c r="Y16" s="22">
        <f>Baza[[#This Row],[WIN$]]+Baza[[#This Row],[KO$]]-Baza[[#This Row],[B$]]</f>
        <v>-1.1000000000000001</v>
      </c>
      <c r="Z16" s="21">
        <f>IF(OR(Baza[[#This Row],[A]]="XP",Baza[[#This Row],[A]]="XP2",Baza[[#This Row],[A]]="F"),AVERAGEIFS(Baza[AFS],Baza[A],"-"),Baza[[#This Row],[GTD]]/Baza[[#This Row],[B]])</f>
        <v>1818.181818181818</v>
      </c>
      <c r="AA16" s="22">
        <f>SUM($Y$2:Y16)</f>
        <v>-3.71</v>
      </c>
    </row>
    <row r="17" spans="2:27" ht="9.9499999999999993" customHeight="1" x14ac:dyDescent="0.25">
      <c r="B17" s="76" t="str">
        <f>TEXT(Baza[[#This Row],[Start]],"ч:мм")&amp;" "&amp;IF(OR(Baza[[#This Row],[Room]]="ES",Baza[[#This Row],[Room]]="WN"),"€","$")&amp;Baza[[#This Row],[B]]&amp;" ["&amp;Baza[[#This Row],[Room]]&amp;"] "&amp;Baza[[#This Row],[Name]]</f>
        <v>14:30 $1,05 [GG] Bounty Hunters</v>
      </c>
      <c r="C17" s="12">
        <v>15</v>
      </c>
      <c r="D17" s="18">
        <f>YEAR(Baza[[#This Row],[Date]])</f>
        <v>2021</v>
      </c>
      <c r="E17" s="18">
        <f>WEEKNUM(Baza[[#This Row],[Date]],2)</f>
        <v>1</v>
      </c>
      <c r="F17" s="18" t="str">
        <f>CHOOSE(WEEKDAY(Baza[[#This Row],[Date]],2),"понедельник","вторник","среда","четверг","пятница","суббота","воскресенье")</f>
        <v>пятница</v>
      </c>
      <c r="G17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7" s="23">
        <v>44197</v>
      </c>
      <c r="I17" s="19">
        <v>0.60416666666666663</v>
      </c>
      <c r="J17" s="20">
        <v>1.05</v>
      </c>
      <c r="K17" s="19" t="s">
        <v>14</v>
      </c>
      <c r="L17" s="20" t="s">
        <v>81</v>
      </c>
      <c r="M17" s="20">
        <v>8</v>
      </c>
      <c r="N17" s="20" t="s">
        <v>66</v>
      </c>
      <c r="O17" s="20" t="s">
        <v>61</v>
      </c>
      <c r="P17" s="21" t="s">
        <v>66</v>
      </c>
      <c r="Q17" s="21">
        <v>750</v>
      </c>
      <c r="R17" s="22"/>
      <c r="S17" s="20"/>
      <c r="T17" s="20"/>
      <c r="U17" s="20" t="s">
        <v>66</v>
      </c>
      <c r="V17" s="18">
        <f>IF(OR(Baza[[#This Row],[Room]]="ES",Baza[[#This Row],[Room]]="WN"),(Baza[[#This Row],[B]]*1.12) +(Baza[[#This Row],[R]]*Baza[[#This Row],[B]]*1.12),Baza[[#This Row],[B]]*Baza[[#This Row],[R]]+Baza[[#This Row],[B]])</f>
        <v>1.05</v>
      </c>
      <c r="W17" s="22">
        <f>IF(OR(Baza[[#This Row],[Room]]="ES",Baza[[#This Row],[Room]]="WN"),Baza[[#This Row],[KO]]*1.12,Baza[[#This Row],[KO]])</f>
        <v>0</v>
      </c>
      <c r="X17" s="22">
        <f>IF(OR(Baza[[#This Row],[Room]]="ES",Baza[[#This Row],[Room]]="WN"),Baza[[#This Row],[Win]]*1.12,Baza[[#This Row],[Win]])</f>
        <v>0</v>
      </c>
      <c r="Y17" s="22">
        <f>Baza[[#This Row],[WIN$]]+Baza[[#This Row],[KO$]]-Baza[[#This Row],[B$]]</f>
        <v>-1.05</v>
      </c>
      <c r="Z17" s="21">
        <f>IF(OR(Baza[[#This Row],[A]]="XP",Baza[[#This Row],[A]]="XP2",Baza[[#This Row],[A]]="F"),AVERAGEIFS(Baza[AFS],Baza[A],"-"),Baza[[#This Row],[GTD]]/Baza[[#This Row],[B]])</f>
        <v>714.28571428571422</v>
      </c>
      <c r="AA17" s="22">
        <f>SUM($Y$2:Y17)</f>
        <v>-4.76</v>
      </c>
    </row>
    <row r="18" spans="2:27" ht="9.9499999999999993" customHeight="1" x14ac:dyDescent="0.25">
      <c r="B18" s="76" t="str">
        <f>TEXT(Baza[[#This Row],[Start]],"ч:мм")&amp;" "&amp;IF(OR(Baza[[#This Row],[Room]]="ES",Baza[[#This Row],[Room]]="WN"),"€","$")&amp;Baza[[#This Row],[B]]&amp;" ["&amp;Baza[[#This Row],[Room]]&amp;"] "&amp;Baza[[#This Row],[Name]]</f>
        <v>15:00 $1,1 [PP] Bounty Hunter</v>
      </c>
      <c r="C18" s="12">
        <v>16</v>
      </c>
      <c r="D18" s="18">
        <f>YEAR(Baza[[#This Row],[Date]])</f>
        <v>2021</v>
      </c>
      <c r="E18" s="18">
        <f>WEEKNUM(Baza[[#This Row],[Date]],2)</f>
        <v>1</v>
      </c>
      <c r="F18" s="18" t="str">
        <f>CHOOSE(WEEKDAY(Baza[[#This Row],[Date]],2),"понедельник","вторник","среда","четверг","пятница","суббота","воскресенье")</f>
        <v>пятница</v>
      </c>
      <c r="G18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8" s="23">
        <v>44197</v>
      </c>
      <c r="I18" s="19">
        <v>0.625</v>
      </c>
      <c r="J18" s="20">
        <v>1.1000000000000001</v>
      </c>
      <c r="K18" s="19" t="s">
        <v>10</v>
      </c>
      <c r="L18" s="20" t="s">
        <v>86</v>
      </c>
      <c r="M18" s="20">
        <v>8</v>
      </c>
      <c r="N18" s="20" t="s">
        <v>66</v>
      </c>
      <c r="O18" s="20" t="s">
        <v>61</v>
      </c>
      <c r="P18" s="21" t="s">
        <v>66</v>
      </c>
      <c r="Q18" s="21">
        <v>200</v>
      </c>
      <c r="R18" s="22"/>
      <c r="S18" s="20"/>
      <c r="T18" s="20"/>
      <c r="U18" s="20" t="s">
        <v>66</v>
      </c>
      <c r="V18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8" s="22">
        <f>IF(OR(Baza[[#This Row],[Room]]="ES",Baza[[#This Row],[Room]]="WN"),Baza[[#This Row],[KO]]*1.12,Baza[[#This Row],[KO]])</f>
        <v>0</v>
      </c>
      <c r="X18" s="22">
        <f>IF(OR(Baza[[#This Row],[Room]]="ES",Baza[[#This Row],[Room]]="WN"),Baza[[#This Row],[Win]]*1.12,Baza[[#This Row],[Win]])</f>
        <v>0</v>
      </c>
      <c r="Y18" s="22">
        <f>Baza[[#This Row],[WIN$]]+Baza[[#This Row],[KO$]]-Baza[[#This Row],[B$]]</f>
        <v>-1.1000000000000001</v>
      </c>
      <c r="Z18" s="21">
        <f>IF(OR(Baza[[#This Row],[A]]="XP",Baza[[#This Row],[A]]="XP2",Baza[[#This Row],[A]]="F"),AVERAGEIFS(Baza[AFS],Baza[A],"-"),Baza[[#This Row],[GTD]]/Baza[[#This Row],[B]])</f>
        <v>181.81818181818181</v>
      </c>
      <c r="AA18" s="22">
        <f>SUM($Y$2:Y18)</f>
        <v>-5.8599999999999994</v>
      </c>
    </row>
    <row r="19" spans="2:27" ht="9.9499999999999993" customHeight="1" x14ac:dyDescent="0.25">
      <c r="B19" s="76" t="str">
        <f>TEXT(Baza[[#This Row],[Start]],"ч:мм")&amp;" "&amp;IF(OR(Baza[[#This Row],[Room]]="ES",Baza[[#This Row],[Room]]="WN"),"€","$")&amp;Baza[[#This Row],[B]]&amp;" ["&amp;Baza[[#This Row],[Room]]&amp;"] "&amp;Baza[[#This Row],[Name]]</f>
        <v>15:00 $1,1 [PS] GTD</v>
      </c>
      <c r="C19" s="12">
        <v>17</v>
      </c>
      <c r="D19" s="18">
        <f>YEAR(Baza[[#This Row],[Date]])</f>
        <v>2021</v>
      </c>
      <c r="E19" s="18">
        <f>WEEKNUM(Baza[[#This Row],[Date]],2)</f>
        <v>1</v>
      </c>
      <c r="F19" s="18" t="str">
        <f>CHOOSE(WEEKDAY(Baza[[#This Row],[Date]],2),"понедельник","вторник","среда","четверг","пятница","суббота","воскресенье")</f>
        <v>пятница</v>
      </c>
      <c r="G19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19" s="23">
        <v>44197</v>
      </c>
      <c r="I19" s="19">
        <v>0.625</v>
      </c>
      <c r="J19" s="20">
        <v>1.1000000000000001</v>
      </c>
      <c r="K19" s="19" t="s">
        <v>3</v>
      </c>
      <c r="L19" s="20" t="s">
        <v>13</v>
      </c>
      <c r="M19" s="20">
        <v>9</v>
      </c>
      <c r="N19" s="20" t="s">
        <v>66</v>
      </c>
      <c r="O19" s="20" t="s">
        <v>66</v>
      </c>
      <c r="P19" s="21" t="s">
        <v>66</v>
      </c>
      <c r="Q19" s="21">
        <v>750</v>
      </c>
      <c r="R19" s="22"/>
      <c r="S19" s="20">
        <v>6.47</v>
      </c>
      <c r="T19" s="20"/>
      <c r="U19" s="20">
        <v>19</v>
      </c>
      <c r="V19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19" s="22">
        <f>IF(OR(Baza[[#This Row],[Room]]="ES",Baza[[#This Row],[Room]]="WN"),Baza[[#This Row],[KO]]*1.12,Baza[[#This Row],[KO]])</f>
        <v>0</v>
      </c>
      <c r="X19" s="22">
        <f>IF(OR(Baza[[#This Row],[Room]]="ES",Baza[[#This Row],[Room]]="WN"),Baza[[#This Row],[Win]]*1.12,Baza[[#This Row],[Win]])</f>
        <v>6.47</v>
      </c>
      <c r="Y19" s="22">
        <f>Baza[[#This Row],[WIN$]]+Baza[[#This Row],[KO$]]-Baza[[#This Row],[B$]]</f>
        <v>5.3699999999999992</v>
      </c>
      <c r="Z19" s="21">
        <f>IF(OR(Baza[[#This Row],[A]]="XP",Baza[[#This Row],[A]]="XP2",Baza[[#This Row],[A]]="F"),AVERAGEIFS(Baza[AFS],Baza[A],"-"),Baza[[#This Row],[GTD]]/Baza[[#This Row],[B]])</f>
        <v>681.81818181818176</v>
      </c>
      <c r="AA19" s="22">
        <f>SUM($Y$2:Y19)</f>
        <v>-0.49000000000000021</v>
      </c>
    </row>
    <row r="20" spans="2:27" ht="9.9499999999999993" customHeight="1" x14ac:dyDescent="0.25">
      <c r="B20" s="76" t="str">
        <f>TEXT(Baza[[#This Row],[Start]],"ч:мм")&amp;" "&amp;IF(OR(Baza[[#This Row],[Room]]="ES",Baza[[#This Row],[Room]]="WN"),"€","$")&amp;Baza[[#This Row],[B]]&amp;" ["&amp;Baza[[#This Row],[Room]]&amp;"] "&amp;Baza[[#This Row],[Name]]</f>
        <v>15:00 €1 [WN] Monster Stack</v>
      </c>
      <c r="C20" s="12">
        <v>18</v>
      </c>
      <c r="D20" s="18">
        <f>YEAR(Baza[[#This Row],[Date]])</f>
        <v>2021</v>
      </c>
      <c r="E20" s="18">
        <f>WEEKNUM(Baza[[#This Row],[Date]],2)</f>
        <v>1</v>
      </c>
      <c r="F20" s="18" t="str">
        <f>CHOOSE(WEEKDAY(Baza[[#This Row],[Date]],2),"понедельник","вторник","среда","четверг","пятница","суббота","воскресенье")</f>
        <v>пятница</v>
      </c>
      <c r="G20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0" s="23">
        <v>44197</v>
      </c>
      <c r="I20" s="19">
        <v>0.625</v>
      </c>
      <c r="J20" s="20">
        <v>1</v>
      </c>
      <c r="K20" s="19" t="s">
        <v>9</v>
      </c>
      <c r="L20" s="20" t="s">
        <v>82</v>
      </c>
      <c r="M20" s="20">
        <v>6</v>
      </c>
      <c r="N20" s="20" t="s">
        <v>66</v>
      </c>
      <c r="O20" s="20" t="s">
        <v>66</v>
      </c>
      <c r="P20" s="21" t="s">
        <v>66</v>
      </c>
      <c r="Q20" s="21">
        <v>250</v>
      </c>
      <c r="R20" s="22"/>
      <c r="S20" s="20"/>
      <c r="T20" s="20"/>
      <c r="U20" s="20" t="s">
        <v>66</v>
      </c>
      <c r="V20" s="18">
        <f>IF(OR(Baza[[#This Row],[Room]]="ES",Baza[[#This Row],[Room]]="WN"),(Baza[[#This Row],[B]]*1.12) +(Baza[[#This Row],[R]]*Baza[[#This Row],[B]]*1.12),Baza[[#This Row],[B]]*Baza[[#This Row],[R]]+Baza[[#This Row],[B]])</f>
        <v>1.1200000000000001</v>
      </c>
      <c r="W20" s="22">
        <f>IF(OR(Baza[[#This Row],[Room]]="ES",Baza[[#This Row],[Room]]="WN"),Baza[[#This Row],[KO]]*1.12,Baza[[#This Row],[KO]])</f>
        <v>0</v>
      </c>
      <c r="X20" s="22">
        <f>IF(OR(Baza[[#This Row],[Room]]="ES",Baza[[#This Row],[Room]]="WN"),Baza[[#This Row],[Win]]*1.12,Baza[[#This Row],[Win]])</f>
        <v>0</v>
      </c>
      <c r="Y20" s="22">
        <f>Baza[[#This Row],[WIN$]]+Baza[[#This Row],[KO$]]-Baza[[#This Row],[B$]]</f>
        <v>-1.1200000000000001</v>
      </c>
      <c r="Z20" s="21">
        <f>IF(OR(Baza[[#This Row],[A]]="XP",Baza[[#This Row],[A]]="XP2",Baza[[#This Row],[A]]="F"),AVERAGEIFS(Baza[AFS],Baza[A],"-"),Baza[[#This Row],[GTD]]/Baza[[#This Row],[B]])</f>
        <v>250</v>
      </c>
      <c r="AA20" s="22">
        <f>SUM($Y$2:Y20)</f>
        <v>-1.6100000000000003</v>
      </c>
    </row>
    <row r="21" spans="2:27" ht="9.9499999999999993" customHeight="1" x14ac:dyDescent="0.25">
      <c r="B21" s="76" t="str">
        <f>TEXT(Baza[[#This Row],[Start]],"ч:мм")&amp;" "&amp;IF(OR(Baza[[#This Row],[Room]]="ES",Baza[[#This Row],[Room]]="WN"),"€","$")&amp;Baza[[#This Row],[B]]&amp;" ["&amp;Baza[[#This Row],[Room]]&amp;"] "&amp;Baza[[#This Row],[Name]]</f>
        <v>16:00 $1 [PAC] 6-Max Think Fast</v>
      </c>
      <c r="C21" s="12">
        <v>19</v>
      </c>
      <c r="D21" s="18">
        <f>YEAR(Baza[[#This Row],[Date]])</f>
        <v>2021</v>
      </c>
      <c r="E21" s="18">
        <f>WEEKNUM(Baza[[#This Row],[Date]],2)</f>
        <v>1</v>
      </c>
      <c r="F21" s="18" t="str">
        <f>CHOOSE(WEEKDAY(Baza[[#This Row],[Date]],2),"понедельник","вторник","среда","четверг","пятница","суббота","воскресенье")</f>
        <v>пятница</v>
      </c>
      <c r="G21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1" s="23">
        <v>44197</v>
      </c>
      <c r="I21" s="19">
        <v>0.66666666666666663</v>
      </c>
      <c r="J21" s="20">
        <v>1</v>
      </c>
      <c r="K21" s="19" t="s">
        <v>11</v>
      </c>
      <c r="L21" s="20" t="s">
        <v>96</v>
      </c>
      <c r="M21" s="20">
        <v>6</v>
      </c>
      <c r="N21" s="20" t="s">
        <v>66</v>
      </c>
      <c r="O21" s="20" t="s">
        <v>66</v>
      </c>
      <c r="P21" s="21" t="s">
        <v>66</v>
      </c>
      <c r="Q21" s="21">
        <v>300</v>
      </c>
      <c r="R21" s="22"/>
      <c r="S21" s="20"/>
      <c r="T21" s="20"/>
      <c r="U21" s="20" t="s">
        <v>66</v>
      </c>
      <c r="V21" s="18">
        <f>IF(OR(Baza[[#This Row],[Room]]="ES",Baza[[#This Row],[Room]]="WN"),(Baza[[#This Row],[B]]*1.12) +(Baza[[#This Row],[R]]*Baza[[#This Row],[B]]*1.12),Baza[[#This Row],[B]]*Baza[[#This Row],[R]]+Baza[[#This Row],[B]])</f>
        <v>1</v>
      </c>
      <c r="W21" s="22">
        <f>IF(OR(Baza[[#This Row],[Room]]="ES",Baza[[#This Row],[Room]]="WN"),Baza[[#This Row],[KO]]*1.12,Baza[[#This Row],[KO]])</f>
        <v>0</v>
      </c>
      <c r="X21" s="22">
        <f>IF(OR(Baza[[#This Row],[Room]]="ES",Baza[[#This Row],[Room]]="WN"),Baza[[#This Row],[Win]]*1.12,Baza[[#This Row],[Win]])</f>
        <v>0</v>
      </c>
      <c r="Y21" s="22">
        <f>Baza[[#This Row],[WIN$]]+Baza[[#This Row],[KO$]]-Baza[[#This Row],[B$]]</f>
        <v>-1</v>
      </c>
      <c r="Z21" s="21">
        <f>IF(OR(Baza[[#This Row],[A]]="XP",Baza[[#This Row],[A]]="XP2",Baza[[#This Row],[A]]="F"),AVERAGEIFS(Baza[AFS],Baza[A],"-"),Baza[[#This Row],[GTD]]/Baza[[#This Row],[B]])</f>
        <v>300</v>
      </c>
      <c r="AA21" s="22">
        <f>SUM($Y$2:Y21)</f>
        <v>-2.6100000000000003</v>
      </c>
    </row>
    <row r="22" spans="2:27" ht="9.9499999999999993" customHeight="1" x14ac:dyDescent="0.25">
      <c r="B22" s="76" t="str">
        <f>TEXT(Baza[[#This Row],[Start]],"ч:мм")&amp;" "&amp;IF(OR(Baza[[#This Row],[Room]]="ES",Baza[[#This Row],[Room]]="WN"),"€","$")&amp;Baza[[#This Row],[B]]&amp;" ["&amp;Baza[[#This Row],[Room]]&amp;"] "&amp;Baza[[#This Row],[Name]]</f>
        <v>16:15 $1,1 [PAC] Guaranteed PKO</v>
      </c>
      <c r="C22" s="12">
        <v>20</v>
      </c>
      <c r="D22" s="18">
        <f>YEAR(Baza[[#This Row],[Date]])</f>
        <v>2021</v>
      </c>
      <c r="E22" s="18">
        <f>WEEKNUM(Baza[[#This Row],[Date]],2)</f>
        <v>1</v>
      </c>
      <c r="F22" s="18" t="str">
        <f>CHOOSE(WEEKDAY(Baza[[#This Row],[Date]],2),"понедельник","вторник","среда","четверг","пятница","суббота","воскресенье")</f>
        <v>пятница</v>
      </c>
      <c r="G22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2" s="23">
        <v>44197</v>
      </c>
      <c r="I22" s="19">
        <v>0.67708333333333337</v>
      </c>
      <c r="J22" s="20">
        <v>1.1000000000000001</v>
      </c>
      <c r="K22" s="19" t="s">
        <v>11</v>
      </c>
      <c r="L22" s="20" t="s">
        <v>95</v>
      </c>
      <c r="M22" s="20">
        <v>9</v>
      </c>
      <c r="N22" s="20" t="s">
        <v>66</v>
      </c>
      <c r="O22" s="20" t="s">
        <v>61</v>
      </c>
      <c r="P22" s="21" t="s">
        <v>66</v>
      </c>
      <c r="Q22" s="21">
        <v>300</v>
      </c>
      <c r="R22" s="22">
        <v>0.25</v>
      </c>
      <c r="S22" s="20"/>
      <c r="T22" s="20"/>
      <c r="U22" s="20" t="s">
        <v>66</v>
      </c>
      <c r="V22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22" s="22">
        <f>IF(OR(Baza[[#This Row],[Room]]="ES",Baza[[#This Row],[Room]]="WN"),Baza[[#This Row],[KO]]*1.12,Baza[[#This Row],[KO]])</f>
        <v>0.25</v>
      </c>
      <c r="X22" s="22">
        <f>IF(OR(Baza[[#This Row],[Room]]="ES",Baza[[#This Row],[Room]]="WN"),Baza[[#This Row],[Win]]*1.12,Baza[[#This Row],[Win]])</f>
        <v>0</v>
      </c>
      <c r="Y22" s="22">
        <f>Baza[[#This Row],[WIN$]]+Baza[[#This Row],[KO$]]-Baza[[#This Row],[B$]]</f>
        <v>-0.85000000000000009</v>
      </c>
      <c r="Z22" s="21">
        <f>IF(OR(Baza[[#This Row],[A]]="XP",Baza[[#This Row],[A]]="XP2",Baza[[#This Row],[A]]="F"),AVERAGEIFS(Baza[AFS],Baza[A],"-"),Baza[[#This Row],[GTD]]/Baza[[#This Row],[B]])</f>
        <v>272.72727272727269</v>
      </c>
      <c r="AA22" s="22">
        <f>SUM($Y$2:Y22)</f>
        <v>-3.4600000000000004</v>
      </c>
    </row>
    <row r="23" spans="2:27" ht="9.9499999999999993" customHeight="1" x14ac:dyDescent="0.25">
      <c r="B23" s="76" t="str">
        <f>TEXT(Baza[[#This Row],[Start]],"ч:мм")&amp;" "&amp;IF(OR(Baza[[#This Row],[Room]]="ES",Baza[[#This Row],[Room]]="WN"),"€","$")&amp;Baza[[#This Row],[B]]&amp;" ["&amp;Baza[[#This Row],[Room]]&amp;"] "&amp;Baza[[#This Row],[Name]]</f>
        <v>16:15 $1,1 [PS] GTD</v>
      </c>
      <c r="C23" s="12">
        <v>21</v>
      </c>
      <c r="D23" s="18">
        <f>YEAR(Baza[[#This Row],[Date]])</f>
        <v>2021</v>
      </c>
      <c r="E23" s="18">
        <f>WEEKNUM(Baza[[#This Row],[Date]],2)</f>
        <v>1</v>
      </c>
      <c r="F23" s="18" t="str">
        <f>CHOOSE(WEEKDAY(Baza[[#This Row],[Date]],2),"понедельник","вторник","среда","четверг","пятница","суббота","воскресенье")</f>
        <v>пятница</v>
      </c>
      <c r="G2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3" s="23">
        <v>44197</v>
      </c>
      <c r="I23" s="19">
        <v>0.67708333333333337</v>
      </c>
      <c r="J23" s="20">
        <v>1.1000000000000001</v>
      </c>
      <c r="K23" s="19" t="s">
        <v>3</v>
      </c>
      <c r="L23" s="20" t="s">
        <v>13</v>
      </c>
      <c r="M23" s="20">
        <v>9</v>
      </c>
      <c r="N23" s="20" t="s">
        <v>66</v>
      </c>
      <c r="O23" s="20" t="s">
        <v>66</v>
      </c>
      <c r="P23" s="21" t="s">
        <v>66</v>
      </c>
      <c r="Q23" s="21">
        <v>1500</v>
      </c>
      <c r="R23" s="22"/>
      <c r="S23" s="20">
        <v>3.97</v>
      </c>
      <c r="T23" s="20"/>
      <c r="U23" s="20">
        <v>145</v>
      </c>
      <c r="V23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23" s="22">
        <f>IF(OR(Baza[[#This Row],[Room]]="ES",Baza[[#This Row],[Room]]="WN"),Baza[[#This Row],[KO]]*1.12,Baza[[#This Row],[KO]])</f>
        <v>0</v>
      </c>
      <c r="X23" s="22">
        <f>IF(OR(Baza[[#This Row],[Room]]="ES",Baza[[#This Row],[Room]]="WN"),Baza[[#This Row],[Win]]*1.12,Baza[[#This Row],[Win]])</f>
        <v>3.97</v>
      </c>
      <c r="Y23" s="22">
        <f>Baza[[#This Row],[WIN$]]+Baza[[#This Row],[KO$]]-Baza[[#This Row],[B$]]</f>
        <v>2.87</v>
      </c>
      <c r="Z23" s="21">
        <f>IF(OR(Baza[[#This Row],[A]]="XP",Baza[[#This Row],[A]]="XP2",Baza[[#This Row],[A]]="F"),AVERAGEIFS(Baza[AFS],Baza[A],"-"),Baza[[#This Row],[GTD]]/Baza[[#This Row],[B]])</f>
        <v>1363.6363636363635</v>
      </c>
      <c r="AA23" s="22">
        <f>SUM($Y$2:Y23)</f>
        <v>-0.5900000000000003</v>
      </c>
    </row>
    <row r="24" spans="2:27" ht="9.9499999999999993" customHeight="1" x14ac:dyDescent="0.25">
      <c r="B24" s="76" t="str">
        <f>TEXT(Baza[[#This Row],[Start]],"ч:мм")&amp;" "&amp;IF(OR(Baza[[#This Row],[Room]]="ES",Baza[[#This Row],[Room]]="WN"),"€","$")&amp;Baza[[#This Row],[B]]&amp;" ["&amp;Baza[[#This Row],[Room]]&amp;"] "&amp;Baza[[#This Row],[Name]]</f>
        <v>16:30 $2,2 [PAC] Guaranteed</v>
      </c>
      <c r="C24" s="12">
        <v>22</v>
      </c>
      <c r="D24" s="12">
        <f>YEAR(Baza[[#This Row],[Date]])</f>
        <v>2021</v>
      </c>
      <c r="E24" s="12">
        <f>WEEKNUM(Baza[[#This Row],[Date]],2)</f>
        <v>1</v>
      </c>
      <c r="F24" s="12" t="str">
        <f>CHOOSE(WEEKDAY(Baza[[#This Row],[Date]],2),"понедельник","вторник","среда","четверг","пятница","суббота","воскресенье")</f>
        <v>пятница</v>
      </c>
      <c r="G24" s="12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4" s="13">
        <v>44197</v>
      </c>
      <c r="I24" s="14">
        <v>0.6875</v>
      </c>
      <c r="J24" s="15">
        <v>2.2000000000000002</v>
      </c>
      <c r="K24" s="14" t="s">
        <v>11</v>
      </c>
      <c r="L24" s="15" t="s">
        <v>84</v>
      </c>
      <c r="M24" s="15">
        <v>9</v>
      </c>
      <c r="N24" s="15" t="s">
        <v>66</v>
      </c>
      <c r="O24" s="15" t="s">
        <v>66</v>
      </c>
      <c r="P24" s="16" t="s">
        <v>66</v>
      </c>
      <c r="Q24" s="16">
        <v>500</v>
      </c>
      <c r="R24" s="17"/>
      <c r="S24" s="15"/>
      <c r="T24" s="15"/>
      <c r="U24" s="15" t="s">
        <v>66</v>
      </c>
      <c r="V24" s="12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24" s="17">
        <f>IF(OR(Baza[[#This Row],[Room]]="ES",Baza[[#This Row],[Room]]="WN"),Baza[[#This Row],[KO]]*1.12,Baza[[#This Row],[KO]])</f>
        <v>0</v>
      </c>
      <c r="X24" s="17">
        <f>IF(OR(Baza[[#This Row],[Room]]="ES",Baza[[#This Row],[Room]]="WN"),Baza[[#This Row],[Win]]*1.12,Baza[[#This Row],[Win]])</f>
        <v>0</v>
      </c>
      <c r="Y24" s="17">
        <f>Baza[[#This Row],[WIN$]]+Baza[[#This Row],[KO$]]-Baza[[#This Row],[B$]]</f>
        <v>-2.2000000000000002</v>
      </c>
      <c r="Z24" s="16">
        <f>IF(OR(Baza[[#This Row],[A]]="XP",Baza[[#This Row],[A]]="XP2",Baza[[#This Row],[A]]="F"),AVERAGEIFS(Baza[AFS],Baza[A],"-"),Baza[[#This Row],[GTD]]/Baza[[#This Row],[B]])</f>
        <v>227.27272727272725</v>
      </c>
      <c r="AA24" s="22">
        <f>SUM($Y$2:Y24)</f>
        <v>-2.7900000000000005</v>
      </c>
    </row>
    <row r="25" spans="2:27" ht="9.9499999999999993" customHeight="1" x14ac:dyDescent="0.25">
      <c r="B25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11:00 $1,1 [PP] Bounty Hunter</v>
      </c>
      <c r="C25" s="12">
        <v>23</v>
      </c>
      <c r="D25" s="18">
        <f>YEAR(Baza[[#This Row],[Date]])</f>
        <v>2021</v>
      </c>
      <c r="E25" s="18">
        <f>WEEKNUM(Baza[[#This Row],[Date]],2)</f>
        <v>1</v>
      </c>
      <c r="F25" s="18" t="str">
        <f>CHOOSE(WEEKDAY(Baza[[#This Row],[Date]],2),"понедельник","вторник","среда","четверг","пятница","суббота","воскресенье")</f>
        <v>суббота</v>
      </c>
      <c r="G25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5" s="23">
        <v>44198</v>
      </c>
      <c r="I25" s="19">
        <v>0.45833333333333331</v>
      </c>
      <c r="J25" s="20">
        <v>1.1000000000000001</v>
      </c>
      <c r="K25" s="19" t="s">
        <v>10</v>
      </c>
      <c r="L25" s="20" t="s">
        <v>86</v>
      </c>
      <c r="M25" s="20">
        <v>8</v>
      </c>
      <c r="N25" s="20" t="s">
        <v>66</v>
      </c>
      <c r="O25" s="20" t="s">
        <v>61</v>
      </c>
      <c r="P25" s="21" t="s">
        <v>66</v>
      </c>
      <c r="Q25" s="21">
        <v>75</v>
      </c>
      <c r="R25" s="22"/>
      <c r="S25" s="20"/>
      <c r="T25" s="20"/>
      <c r="U25" s="20" t="s">
        <v>66</v>
      </c>
      <c r="V25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25" s="22">
        <f>IF(OR(Baza[[#This Row],[Room]]="ES",Baza[[#This Row],[Room]]="WN"),Baza[[#This Row],[KO]]*1.12,Baza[[#This Row],[KO]])</f>
        <v>0</v>
      </c>
      <c r="X25" s="22">
        <f>IF(OR(Baza[[#This Row],[Room]]="ES",Baza[[#This Row],[Room]]="WN"),Baza[[#This Row],[Win]]*1.12,Baza[[#This Row],[Win]])</f>
        <v>0</v>
      </c>
      <c r="Y25" s="22">
        <f>Baza[[#This Row],[WIN$]]+Baza[[#This Row],[KO$]]-Baza[[#This Row],[B$]]</f>
        <v>-1.1000000000000001</v>
      </c>
      <c r="Z25" s="21">
        <f>IF(OR(Baza[[#This Row],[A]]="XP",Baza[[#This Row],[A]]="XP2",Baza[[#This Row],[A]]="F"),AVERAGEIFS(Baza[AFS],Baza[A],"-"),Baza[[#This Row],[GTD]]/Baza[[#This Row],[B]])</f>
        <v>68.181818181818173</v>
      </c>
      <c r="AA25" s="22">
        <f>SUM($Y$2:Y25)</f>
        <v>-3.8900000000000006</v>
      </c>
    </row>
    <row r="26" spans="2:27" ht="9.9499999999999993" customHeight="1" x14ac:dyDescent="0.25">
      <c r="B26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11:00 €1 [WN] Monster Stack</v>
      </c>
      <c r="C26" s="12">
        <v>24</v>
      </c>
      <c r="D26" s="18">
        <f>YEAR(Baza[[#This Row],[Date]])</f>
        <v>2021</v>
      </c>
      <c r="E26" s="18">
        <f>WEEKNUM(Baza[[#This Row],[Date]],2)</f>
        <v>1</v>
      </c>
      <c r="F26" s="18" t="str">
        <f>CHOOSE(WEEKDAY(Baza[[#This Row],[Date]],2),"понедельник","вторник","среда","четверг","пятница","суббота","воскресенье")</f>
        <v>суббота</v>
      </c>
      <c r="G26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6" s="23">
        <v>44198</v>
      </c>
      <c r="I26" s="19">
        <v>0.45833333333333331</v>
      </c>
      <c r="J26" s="20">
        <v>1</v>
      </c>
      <c r="K26" s="19" t="s">
        <v>9</v>
      </c>
      <c r="L26" s="20" t="s">
        <v>82</v>
      </c>
      <c r="M26" s="20">
        <v>6</v>
      </c>
      <c r="N26" s="20" t="s">
        <v>66</v>
      </c>
      <c r="O26" s="20" t="s">
        <v>66</v>
      </c>
      <c r="P26" s="21" t="s">
        <v>66</v>
      </c>
      <c r="Q26" s="21">
        <v>150</v>
      </c>
      <c r="R26" s="22"/>
      <c r="S26" s="20">
        <v>62.92</v>
      </c>
      <c r="T26" s="20"/>
      <c r="U26" s="20">
        <v>1</v>
      </c>
      <c r="V26" s="18">
        <f>IF(OR(Baza[[#This Row],[Room]]="ES",Baza[[#This Row],[Room]]="WN"),(Baza[[#This Row],[B]]*1.12) +(Baza[[#This Row],[R]]*Baza[[#This Row],[B]]*1.12),Baza[[#This Row],[B]]*Baza[[#This Row],[R]]+Baza[[#This Row],[B]])</f>
        <v>1.1200000000000001</v>
      </c>
      <c r="W26" s="22">
        <f>IF(OR(Baza[[#This Row],[Room]]="ES",Baza[[#This Row],[Room]]="WN"),Baza[[#This Row],[KO]]*1.12,Baza[[#This Row],[KO]])</f>
        <v>0</v>
      </c>
      <c r="X26" s="22">
        <f>IF(OR(Baza[[#This Row],[Room]]="ES",Baza[[#This Row],[Room]]="WN"),Baza[[#This Row],[Win]]*1.12,Baza[[#This Row],[Win]])</f>
        <v>70.470400000000012</v>
      </c>
      <c r="Y26" s="22">
        <f>Baza[[#This Row],[WIN$]]+Baza[[#This Row],[KO$]]-Baza[[#This Row],[B$]]</f>
        <v>69.350400000000008</v>
      </c>
      <c r="Z26" s="21">
        <f>IF(OR(Baza[[#This Row],[A]]="XP",Baza[[#This Row],[A]]="XP2",Baza[[#This Row],[A]]="F"),AVERAGEIFS(Baza[AFS],Baza[A],"-"),Baza[[#This Row],[GTD]]/Baza[[#This Row],[B]])</f>
        <v>150</v>
      </c>
      <c r="AA26" s="22">
        <f>SUM($Y$2:Y26)</f>
        <v>65.460400000000007</v>
      </c>
    </row>
    <row r="27" spans="2:27" ht="9.9499999999999993" customHeight="1" x14ac:dyDescent="0.25">
      <c r="B27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11:15 $2,2 [PP] Deepstack</v>
      </c>
      <c r="C27" s="12">
        <v>25</v>
      </c>
      <c r="D27" s="18">
        <f>YEAR(Baza[[#This Row],[Date]])</f>
        <v>2021</v>
      </c>
      <c r="E27" s="18">
        <f>WEEKNUM(Baza[[#This Row],[Date]],2)</f>
        <v>1</v>
      </c>
      <c r="F27" s="18" t="str">
        <f>CHOOSE(WEEKDAY(Baza[[#This Row],[Date]],2),"понедельник","вторник","среда","четверг","пятница","суббота","воскресенье")</f>
        <v>суббота</v>
      </c>
      <c r="G27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7" s="23">
        <v>44198</v>
      </c>
      <c r="I27" s="19">
        <v>0.46875</v>
      </c>
      <c r="J27" s="20">
        <v>2.2000000000000002</v>
      </c>
      <c r="K27" s="19" t="s">
        <v>10</v>
      </c>
      <c r="L27" s="20" t="s">
        <v>94</v>
      </c>
      <c r="M27" s="20">
        <v>8</v>
      </c>
      <c r="N27" s="20" t="s">
        <v>66</v>
      </c>
      <c r="O27" s="20" t="s">
        <v>66</v>
      </c>
      <c r="P27" s="21" t="s">
        <v>66</v>
      </c>
      <c r="Q27" s="21">
        <v>300</v>
      </c>
      <c r="R27" s="22"/>
      <c r="S27" s="20"/>
      <c r="T27" s="20"/>
      <c r="U27" s="20" t="s">
        <v>66</v>
      </c>
      <c r="V27" s="18">
        <f>IF(OR(Baza[[#This Row],[Room]]="ES",Baza[[#This Row],[Room]]="WN"),(Baza[[#This Row],[B]]*1.12) +(Baza[[#This Row],[R]]*Baza[[#This Row],[B]]*1.12),Baza[[#This Row],[B]]*Baza[[#This Row],[R]]+Baza[[#This Row],[B]])</f>
        <v>2.2000000000000002</v>
      </c>
      <c r="W27" s="22">
        <f>IF(OR(Baza[[#This Row],[Room]]="ES",Baza[[#This Row],[Room]]="WN"),Baza[[#This Row],[KO]]*1.12,Baza[[#This Row],[KO]])</f>
        <v>0</v>
      </c>
      <c r="X27" s="22">
        <f>IF(OR(Baza[[#This Row],[Room]]="ES",Baza[[#This Row],[Room]]="WN"),Baza[[#This Row],[Win]]*1.12,Baza[[#This Row],[Win]])</f>
        <v>0</v>
      </c>
      <c r="Y27" s="22">
        <f>Baza[[#This Row],[WIN$]]+Baza[[#This Row],[KO$]]-Baza[[#This Row],[B$]]</f>
        <v>-2.2000000000000002</v>
      </c>
      <c r="Z27" s="21">
        <f>IF(OR(Baza[[#This Row],[A]]="XP",Baza[[#This Row],[A]]="XP2",Baza[[#This Row],[A]]="F"),AVERAGEIFS(Baza[AFS],Baza[A],"-"),Baza[[#This Row],[GTD]]/Baza[[#This Row],[B]])</f>
        <v>136.36363636363635</v>
      </c>
      <c r="AA27" s="22">
        <f>SUM($Y$2:Y27)</f>
        <v>63.260400000000004</v>
      </c>
    </row>
    <row r="28" spans="2:27" ht="9.9499999999999993" customHeight="1" x14ac:dyDescent="0.25">
      <c r="B28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11:30 $2,1 [GG] Bounty Hunters</v>
      </c>
      <c r="C28" s="12">
        <v>26</v>
      </c>
      <c r="D28" s="18">
        <f>YEAR(Baza[[#This Row],[Date]])</f>
        <v>2021</v>
      </c>
      <c r="E28" s="18">
        <f>WEEKNUM(Baza[[#This Row],[Date]],2)</f>
        <v>1</v>
      </c>
      <c r="F28" s="18" t="str">
        <f>CHOOSE(WEEKDAY(Baza[[#This Row],[Date]],2),"понедельник","вторник","среда","четверг","пятница","суббота","воскресенье")</f>
        <v>суббота</v>
      </c>
      <c r="G28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8" s="23">
        <v>44198</v>
      </c>
      <c r="I28" s="19">
        <v>0.47916666666666669</v>
      </c>
      <c r="J28" s="20">
        <v>2.1</v>
      </c>
      <c r="K28" s="19" t="s">
        <v>14</v>
      </c>
      <c r="L28" s="20" t="s">
        <v>81</v>
      </c>
      <c r="M28" s="20">
        <v>8</v>
      </c>
      <c r="N28" s="20" t="s">
        <v>66</v>
      </c>
      <c r="O28" s="20" t="s">
        <v>61</v>
      </c>
      <c r="P28" s="21" t="s">
        <v>66</v>
      </c>
      <c r="Q28" s="21">
        <v>1200</v>
      </c>
      <c r="R28" s="22">
        <v>0.5</v>
      </c>
      <c r="S28" s="20"/>
      <c r="T28" s="20"/>
      <c r="U28" s="20" t="s">
        <v>66</v>
      </c>
      <c r="V28" s="18">
        <f>IF(OR(Baza[[#This Row],[Room]]="ES",Baza[[#This Row],[Room]]="WN"),(Baza[[#This Row],[B]]*1.12) +(Baza[[#This Row],[R]]*Baza[[#This Row],[B]]*1.12),Baza[[#This Row],[B]]*Baza[[#This Row],[R]]+Baza[[#This Row],[B]])</f>
        <v>2.1</v>
      </c>
      <c r="W28" s="22">
        <f>IF(OR(Baza[[#This Row],[Room]]="ES",Baza[[#This Row],[Room]]="WN"),Baza[[#This Row],[KO]]*1.12,Baza[[#This Row],[KO]])</f>
        <v>0.5</v>
      </c>
      <c r="X28" s="22">
        <f>IF(OR(Baza[[#This Row],[Room]]="ES",Baza[[#This Row],[Room]]="WN"),Baza[[#This Row],[Win]]*1.12,Baza[[#This Row],[Win]])</f>
        <v>0</v>
      </c>
      <c r="Y28" s="22">
        <f>Baza[[#This Row],[WIN$]]+Baza[[#This Row],[KO$]]-Baza[[#This Row],[B$]]</f>
        <v>-1.6</v>
      </c>
      <c r="Z28" s="21">
        <f>IF(OR(Baza[[#This Row],[A]]="XP",Baza[[#This Row],[A]]="XP2",Baza[[#This Row],[A]]="F"),AVERAGEIFS(Baza[AFS],Baza[A],"-"),Baza[[#This Row],[GTD]]/Baza[[#This Row],[B]])</f>
        <v>571.42857142857144</v>
      </c>
      <c r="AA28" s="22">
        <f>SUM($Y$2:Y28)</f>
        <v>61.660400000000003</v>
      </c>
    </row>
    <row r="29" spans="2:27" ht="9.9499999999999993" customHeight="1" x14ac:dyDescent="0.25">
      <c r="B29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11:30 $3,3 [PP] Bounty Hunter</v>
      </c>
      <c r="C29" s="12">
        <v>27</v>
      </c>
      <c r="D29" s="18">
        <f>YEAR(Baza[[#This Row],[Date]])</f>
        <v>2021</v>
      </c>
      <c r="E29" s="18">
        <f>WEEKNUM(Baza[[#This Row],[Date]],2)</f>
        <v>1</v>
      </c>
      <c r="F29" s="18" t="str">
        <f>CHOOSE(WEEKDAY(Baza[[#This Row],[Date]],2),"понедельник","вторник","среда","четверг","пятница","суббота","воскресенье")</f>
        <v>суббота</v>
      </c>
      <c r="G29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29" s="23">
        <v>44198</v>
      </c>
      <c r="I29" s="19">
        <v>0.47916666666666669</v>
      </c>
      <c r="J29" s="20">
        <v>3.3</v>
      </c>
      <c r="K29" s="19" t="s">
        <v>10</v>
      </c>
      <c r="L29" s="20" t="s">
        <v>86</v>
      </c>
      <c r="M29" s="20">
        <v>8</v>
      </c>
      <c r="N29" s="20" t="s">
        <v>66</v>
      </c>
      <c r="O29" s="20" t="s">
        <v>61</v>
      </c>
      <c r="P29" s="21" t="s">
        <v>66</v>
      </c>
      <c r="Q29" s="21">
        <v>500</v>
      </c>
      <c r="R29" s="22"/>
      <c r="S29" s="20"/>
      <c r="T29" s="20"/>
      <c r="U29" s="20" t="s">
        <v>66</v>
      </c>
      <c r="V29" s="18">
        <f>IF(OR(Baza[[#This Row],[Room]]="ES",Baza[[#This Row],[Room]]="WN"),(Baza[[#This Row],[B]]*1.12) +(Baza[[#This Row],[R]]*Baza[[#This Row],[B]]*1.12),Baza[[#This Row],[B]]*Baza[[#This Row],[R]]+Baza[[#This Row],[B]])</f>
        <v>3.3</v>
      </c>
      <c r="W29" s="22">
        <f>IF(OR(Baza[[#This Row],[Room]]="ES",Baza[[#This Row],[Room]]="WN"),Baza[[#This Row],[KO]]*1.12,Baza[[#This Row],[KO]])</f>
        <v>0</v>
      </c>
      <c r="X29" s="22">
        <f>IF(OR(Baza[[#This Row],[Room]]="ES",Baza[[#This Row],[Room]]="WN"),Baza[[#This Row],[Win]]*1.12,Baza[[#This Row],[Win]])</f>
        <v>0</v>
      </c>
      <c r="Y29" s="22">
        <f>Baza[[#This Row],[WIN$]]+Baza[[#This Row],[KO$]]-Baza[[#This Row],[B$]]</f>
        <v>-3.3</v>
      </c>
      <c r="Z29" s="21">
        <f>IF(OR(Baza[[#This Row],[A]]="XP",Baza[[#This Row],[A]]="XP2",Baza[[#This Row],[A]]="F"),AVERAGEIFS(Baza[AFS],Baza[A],"-"),Baza[[#This Row],[GTD]]/Baza[[#This Row],[B]])</f>
        <v>151.51515151515153</v>
      </c>
      <c r="AA29" s="22">
        <f>SUM($Y$2:Y29)</f>
        <v>58.360400000000006</v>
      </c>
    </row>
    <row r="30" spans="2:27" ht="9.9499999999999993" customHeight="1" x14ac:dyDescent="0.25">
      <c r="B30" s="76" t="str">
        <f>TEXT(Baza[[#This Row],[Start]],"ч:мм")&amp;" "&amp;IF(OR(Baza[[#This Row],[Room]]="ES",Baza[[#This Row],[Room]]="WN"),"€","$")&amp;Baza[[#This Row],[B]]&amp;" ["&amp;Baza[[#This Row],[Room]]&amp;"] "&amp;Baza[[#This Row],[Name]]</f>
        <v>11:40 $3,3 [PS] GTD</v>
      </c>
      <c r="C30" s="12">
        <v>28</v>
      </c>
      <c r="D30" s="18">
        <f>YEAR(Baza[[#This Row],[Date]])</f>
        <v>2021</v>
      </c>
      <c r="E30" s="18">
        <f>WEEKNUM(Baza[[#This Row],[Date]],2)</f>
        <v>1</v>
      </c>
      <c r="F30" s="18" t="str">
        <f>CHOOSE(WEEKDAY(Baza[[#This Row],[Date]],2),"понедельник","вторник","среда","четверг","пятница","суббота","воскресенье")</f>
        <v>суббота</v>
      </c>
      <c r="G30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0" s="23">
        <v>44198</v>
      </c>
      <c r="I30" s="19">
        <v>0.4861111111111111</v>
      </c>
      <c r="J30" s="20">
        <v>3.3</v>
      </c>
      <c r="K30" s="19" t="s">
        <v>3</v>
      </c>
      <c r="L30" s="20" t="s">
        <v>13</v>
      </c>
      <c r="M30" s="20">
        <v>9</v>
      </c>
      <c r="N30" s="20" t="s">
        <v>66</v>
      </c>
      <c r="O30" s="20" t="s">
        <v>66</v>
      </c>
      <c r="P30" s="21" t="s">
        <v>66</v>
      </c>
      <c r="Q30" s="21">
        <v>1000</v>
      </c>
      <c r="R30" s="22"/>
      <c r="S30" s="20"/>
      <c r="T30" s="20"/>
      <c r="U30" s="20" t="s">
        <v>66</v>
      </c>
      <c r="V30" s="18">
        <f>IF(OR(Baza[[#This Row],[Room]]="ES",Baza[[#This Row],[Room]]="WN"),(Baza[[#This Row],[B]]*1.12) +(Baza[[#This Row],[R]]*Baza[[#This Row],[B]]*1.12),Baza[[#This Row],[B]]*Baza[[#This Row],[R]]+Baza[[#This Row],[B]])</f>
        <v>3.3</v>
      </c>
      <c r="W30" s="22">
        <f>IF(OR(Baza[[#This Row],[Room]]="ES",Baza[[#This Row],[Room]]="WN"),Baza[[#This Row],[KO]]*1.12,Baza[[#This Row],[KO]])</f>
        <v>0</v>
      </c>
      <c r="X30" s="22">
        <f>IF(OR(Baza[[#This Row],[Room]]="ES",Baza[[#This Row],[Room]]="WN"),Baza[[#This Row],[Win]]*1.12,Baza[[#This Row],[Win]])</f>
        <v>0</v>
      </c>
      <c r="Y30" s="22">
        <f>Baza[[#This Row],[WIN$]]+Baza[[#This Row],[KO$]]-Baza[[#This Row],[B$]]</f>
        <v>-3.3</v>
      </c>
      <c r="Z30" s="21">
        <f>IF(OR(Baza[[#This Row],[A]]="XP",Baza[[#This Row],[A]]="XP2",Baza[[#This Row],[A]]="F"),AVERAGEIFS(Baza[AFS],Baza[A],"-"),Baza[[#This Row],[GTD]]/Baza[[#This Row],[B]])</f>
        <v>303.03030303030306</v>
      </c>
      <c r="AA30" s="22">
        <f>SUM($Y$2:Y30)</f>
        <v>55.060400000000008</v>
      </c>
    </row>
    <row r="31" spans="2:27" ht="9.9499999999999993" customHeight="1" x14ac:dyDescent="0.25">
      <c r="B31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12:00 $1,1 [PP] Deepstack</v>
      </c>
      <c r="C31" s="12">
        <v>29</v>
      </c>
      <c r="D31" s="18">
        <f>YEAR(Baza[[#This Row],[Date]])</f>
        <v>2021</v>
      </c>
      <c r="E31" s="18">
        <f>WEEKNUM(Baza[[#This Row],[Date]],2)</f>
        <v>1</v>
      </c>
      <c r="F31" s="18" t="str">
        <f>CHOOSE(WEEKDAY(Baza[[#This Row],[Date]],2),"понедельник","вторник","среда","четверг","пятница","суббота","воскресенье")</f>
        <v>суббота</v>
      </c>
      <c r="G31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1" s="23">
        <v>44198</v>
      </c>
      <c r="I31" s="19">
        <v>0.5</v>
      </c>
      <c r="J31" s="20">
        <v>1.1000000000000001</v>
      </c>
      <c r="K31" s="19" t="s">
        <v>10</v>
      </c>
      <c r="L31" s="20" t="s">
        <v>94</v>
      </c>
      <c r="M31" s="20">
        <v>8</v>
      </c>
      <c r="N31" s="20" t="s">
        <v>66</v>
      </c>
      <c r="O31" s="20" t="s">
        <v>66</v>
      </c>
      <c r="P31" s="21" t="s">
        <v>66</v>
      </c>
      <c r="Q31" s="21">
        <v>200</v>
      </c>
      <c r="R31" s="22"/>
      <c r="S31" s="20"/>
      <c r="T31" s="20"/>
      <c r="U31" s="20" t="s">
        <v>66</v>
      </c>
      <c r="V31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31" s="22">
        <f>IF(OR(Baza[[#This Row],[Room]]="ES",Baza[[#This Row],[Room]]="WN"),Baza[[#This Row],[KO]]*1.12,Baza[[#This Row],[KO]])</f>
        <v>0</v>
      </c>
      <c r="X31" s="22">
        <f>IF(OR(Baza[[#This Row],[Room]]="ES",Baza[[#This Row],[Room]]="WN"),Baza[[#This Row],[Win]]*1.12,Baza[[#This Row],[Win]])</f>
        <v>0</v>
      </c>
      <c r="Y31" s="22">
        <f>Baza[[#This Row],[WIN$]]+Baza[[#This Row],[KO$]]-Baza[[#This Row],[B$]]</f>
        <v>-1.1000000000000001</v>
      </c>
      <c r="Z31" s="21">
        <f>IF(OR(Baza[[#This Row],[A]]="XP",Baza[[#This Row],[A]]="XP2",Baza[[#This Row],[A]]="F"),AVERAGEIFS(Baza[AFS],Baza[A],"-"),Baza[[#This Row],[GTD]]/Baza[[#This Row],[B]])</f>
        <v>181.81818181818181</v>
      </c>
      <c r="AA31" s="22">
        <f>SUM($Y$2:Y31)</f>
        <v>53.960400000000007</v>
      </c>
    </row>
    <row r="32" spans="2:27" ht="9.9499999999999993" customHeight="1" x14ac:dyDescent="0.25">
      <c r="B32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12:00 $1,1 [PS] Big</v>
      </c>
      <c r="C32" s="12">
        <v>30</v>
      </c>
      <c r="D32" s="18">
        <f>YEAR(Baza[[#This Row],[Date]])</f>
        <v>2021</v>
      </c>
      <c r="E32" s="18">
        <f>WEEKNUM(Baza[[#This Row],[Date]],2)</f>
        <v>1</v>
      </c>
      <c r="F32" s="18" t="str">
        <f>CHOOSE(WEEKDAY(Baza[[#This Row],[Date]],2),"понедельник","вторник","среда","четверг","пятница","суббота","воскресенье")</f>
        <v>суббота</v>
      </c>
      <c r="G32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2" s="23">
        <v>44198</v>
      </c>
      <c r="I32" s="19">
        <v>0.5</v>
      </c>
      <c r="J32" s="20">
        <v>1.1000000000000001</v>
      </c>
      <c r="K32" s="19" t="s">
        <v>3</v>
      </c>
      <c r="L32" s="20" t="s">
        <v>88</v>
      </c>
      <c r="M32" s="20">
        <v>9</v>
      </c>
      <c r="N32" s="20" t="s">
        <v>66</v>
      </c>
      <c r="O32" s="20" t="s">
        <v>66</v>
      </c>
      <c r="P32" s="21" t="s">
        <v>66</v>
      </c>
      <c r="Q32" s="21">
        <v>1500</v>
      </c>
      <c r="R32" s="22"/>
      <c r="S32" s="20">
        <v>4.5199999999999996</v>
      </c>
      <c r="T32" s="20"/>
      <c r="U32" s="20">
        <v>74</v>
      </c>
      <c r="V32" s="18">
        <f>IF(OR(Baza[[#This Row],[Room]]="ES",Baza[[#This Row],[Room]]="WN"),(Baza[[#This Row],[B]]*1.12) +(Baza[[#This Row],[R]]*Baza[[#This Row],[B]]*1.12),Baza[[#This Row],[B]]*Baza[[#This Row],[R]]+Baza[[#This Row],[B]])</f>
        <v>1.1000000000000001</v>
      </c>
      <c r="W32" s="22">
        <f>IF(OR(Baza[[#This Row],[Room]]="ES",Baza[[#This Row],[Room]]="WN"),Baza[[#This Row],[KO]]*1.12,Baza[[#This Row],[KO]])</f>
        <v>0</v>
      </c>
      <c r="X32" s="22">
        <f>IF(OR(Baza[[#This Row],[Room]]="ES",Baza[[#This Row],[Room]]="WN"),Baza[[#This Row],[Win]]*1.12,Baza[[#This Row],[Win]])</f>
        <v>4.5199999999999996</v>
      </c>
      <c r="Y32" s="22">
        <f>Baza[[#This Row],[WIN$]]+Baza[[#This Row],[KO$]]-Baza[[#This Row],[B$]]</f>
        <v>3.4199999999999995</v>
      </c>
      <c r="Z32" s="21">
        <f>IF(OR(Baza[[#This Row],[A]]="XP",Baza[[#This Row],[A]]="XP2",Baza[[#This Row],[A]]="F"),AVERAGEIFS(Baza[AFS],Baza[A],"-"),Baza[[#This Row],[GTD]]/Baza[[#This Row],[B]])</f>
        <v>1363.6363636363635</v>
      </c>
      <c r="AA32" s="22">
        <f>SUM($Y$2:Y32)</f>
        <v>57.380400000000009</v>
      </c>
    </row>
    <row r="33" spans="2:27" ht="9.9499999999999993" customHeight="1" x14ac:dyDescent="0.25">
      <c r="B33" s="76" t="str">
        <f>TEXT(Baza[[#This Row],[Start]],"ч:мм")&amp;" "&amp;IF(OR(Baza[[#This Row],[Room]]="ES",Baza[[#This Row],[Room]]="WN"),"€","$")&amp;Baza[[#This Row],[B]]&amp;" ["&amp;Baza[[#This Row],[Room]]&amp;"] "&amp;Baza[[#This Row],[Name]]</f>
        <v>12:00 €2 [WN] Monster Stack</v>
      </c>
      <c r="C33" s="12">
        <v>31</v>
      </c>
      <c r="D33" s="18">
        <f>YEAR(Baza[[#This Row],[Date]])</f>
        <v>2021</v>
      </c>
      <c r="E33" s="18">
        <f>WEEKNUM(Baza[[#This Row],[Date]],2)</f>
        <v>1</v>
      </c>
      <c r="F33" s="18" t="str">
        <f>CHOOSE(WEEKDAY(Baza[[#This Row],[Date]],2),"понедельник","вторник","среда","четверг","пятница","суббота","воскресенье")</f>
        <v>суббота</v>
      </c>
      <c r="G33" s="18" t="str">
        <f>CHOOSE(MONTH(Baza[[#This Row],[Date]]),"январь","февраль","март","апрель","май","июнь","июль","август","сентябрь","октябрь","ноябрь","декабрь")</f>
        <v>январь</v>
      </c>
      <c r="H33" s="23">
        <v>44198</v>
      </c>
      <c r="I33" s="19">
        <v>0.5</v>
      </c>
      <c r="J33" s="20">
        <v>2</v>
      </c>
      <c r="K33" s="19" t="s">
        <v>9</v>
      </c>
      <c r="L33" s="20" t="s">
        <v>82</v>
      </c>
      <c r="M33" s="20">
        <v>6</v>
      </c>
      <c r="N33" s="20" t="s">
        <v>66</v>
      </c>
      <c r="O33" s="20" t="s">
        <v>66</v>
      </c>
      <c r="P33" s="21" t="s">
        <v>66</v>
      </c>
      <c r="Q33" s="21">
        <v>200</v>
      </c>
      <c r="R33" s="22"/>
      <c r="S33" s="20"/>
      <c r="T33" s="20"/>
      <c r="U33" s="20" t="s">
        <v>66</v>
      </c>
      <c r="V33" s="18">
        <f>IF(OR(Baza[[#This Row],[Room]]="ES",Baza[[#This Row],[Room]]="WN"),(Baza[[#This Row],[B]]*1.12) +(Baza[[#This Row],[R]]*Baza[[#This Row],[B]]*1.12),Baza[[#This Row],[B]]*Baza[[#This Row],[R]]+Baza[[#This Row],[B]])</f>
        <v>2.2400000000000002</v>
      </c>
      <c r="W33" s="22">
        <f>IF(OR(Baza[[#This Row],[Room]]="ES",Baza[[#This Row],[Room]]="WN"),Baza[[#This Row],[KO]]*1.12,Baza[[#This Row],[KO]])</f>
        <v>0</v>
      </c>
      <c r="X33" s="22">
        <f>IF(OR(Baza[[#This Row],[Room]]="ES",Baza[[#This Row],[Room]]="WN"),Baza[[#This Row],[Win]]*1.12,Baza[[#This Row],[Win]])</f>
        <v>0</v>
      </c>
      <c r="Y33" s="22">
        <f>Baza[[#This Row],[WIN$]]+Baza[[#This Row],[KO$]]-Baza[[#This Row],[B$]]</f>
        <v>-2.2400000000000002</v>
      </c>
      <c r="Z33" s="21">
        <f>IF(OR(Baza[[#This Row],[A]]="XP",Baza[[#This Row],[A]]="XP2",Baza[[#This Row],[A]]="F"),AVERAGEIFS(Baza[AFS],Baza[A],"-"),Baza[[#This Row],[GTD]]/Baza[[#This Row],[B]])</f>
        <v>100</v>
      </c>
      <c r="AA33" s="22">
        <f>SUM($Y$2:Y33)</f>
        <v>55.140400000000007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AC85-1920-4DD0-9FFD-FA2FAEB07D9A}">
  <dimension ref="B2:J80"/>
  <sheetViews>
    <sheetView workbookViewId="0">
      <pane ySplit="2" topLeftCell="A3" activePane="bottomLeft" state="frozen"/>
      <selection pane="bottomLeft" sqref="A1:XFD1048576"/>
    </sheetView>
  </sheetViews>
  <sheetFormatPr defaultRowHeight="11.1" customHeight="1" x14ac:dyDescent="0.25"/>
  <cols>
    <col min="1" max="1" width="3" style="4" customWidth="1"/>
    <col min="2" max="2" width="43.140625" style="4" customWidth="1"/>
    <col min="3" max="4" width="9.28515625" style="4" bestFit="1" customWidth="1"/>
    <col min="5" max="7" width="9.140625" style="4"/>
    <col min="8" max="9" width="10.28515625" style="113" bestFit="1" customWidth="1"/>
    <col min="10" max="10" width="9.140625" style="113"/>
    <col min="11" max="16384" width="9.140625" style="4"/>
  </cols>
  <sheetData>
    <row r="2" spans="2:10" ht="11.1" customHeight="1" x14ac:dyDescent="0.25">
      <c r="B2" s="109" t="s">
        <v>55</v>
      </c>
      <c r="C2" s="79" t="s">
        <v>27</v>
      </c>
      <c r="D2" s="80" t="s">
        <v>1</v>
      </c>
      <c r="E2" s="81" t="s">
        <v>60</v>
      </c>
      <c r="F2" s="81" t="s">
        <v>20</v>
      </c>
      <c r="G2" s="81" t="s">
        <v>21</v>
      </c>
      <c r="H2" s="88" t="s">
        <v>5</v>
      </c>
      <c r="I2" s="88" t="s">
        <v>22</v>
      </c>
      <c r="J2" s="89" t="s">
        <v>26</v>
      </c>
    </row>
    <row r="3" spans="2:10" ht="11.1" customHeight="1" x14ac:dyDescent="0.25">
      <c r="B3" s="82" t="str">
        <f t="array" ref="B3">IFERROR(INDEX(Baza[Столбец1],SMALL(IF(SMALL(IF(COUNTIF($B$2:$B2,Baza[Столбец1])=0,COUNTIF(Baza[Столбец1],"&lt;"&amp;Baza[Столбец1])+1,""),1)=COUNTIF(Baza[Столбец1],"&lt;"&amp;Baza[Столбец1])+1,ROW(Baza[Столбец1])-MIN(ROW(Baza[Столбец1]))+1),1)),"")</f>
        <v>11:00 $1,1 [PP] Bounty Hunter</v>
      </c>
      <c r="C3" s="87">
        <f>IF(Таблица4[[#This Row],['#]]="","",COUNTIFS(Baza[Столбец1],Таблица4[[#This Row],['#]])+SUMIFS(Baza[R],Baza[Столбец1],Таблица4[[#This Row],['#]]))</f>
        <v>2</v>
      </c>
      <c r="D3" s="87">
        <f>IF(Таблица4[[#This Row],['#]]="","",SUMIFS(Baza[B$],Baza[Столбец1],Таблица4[[#This Row],['#]]))</f>
        <v>2.2000000000000002</v>
      </c>
      <c r="E3" s="78">
        <f>IFERROR(AVERAGEIFS(Baza[AFS],Baza[Столбец1],Таблица4[[#This Row],['#]])+(AVERAGEIFS(Baza[AFS],Baza[Столбец1],Таблица4[[#This Row],['#]])*0.2),"")</f>
        <v>68.181818181818173</v>
      </c>
      <c r="F3" s="78">
        <f t="shared" ref="F3:F34" si="0">IFERROR(J3/D3*100,"")</f>
        <v>-100</v>
      </c>
      <c r="G3" s="78">
        <f>IFERROR(COUNTIFS(Baza[Столбец1],Таблица4[[#This Row],['#]],Baza[Win],"&gt;0")/C3*100,"")</f>
        <v>0</v>
      </c>
      <c r="H3" s="86" t="str">
        <f>IF(SUMIFS(Baza[KO$],Baza[Столбец1],Таблица4[[#This Row],['#]])=0,"",SUMIFS(Baza[KO$],Baza[Столбец1],Таблица4[[#This Row],['#]]))</f>
        <v/>
      </c>
      <c r="I3" s="86" t="str">
        <f>IF(SUMIFS(Baza[WIN$],Baza[Столбец1],Таблица4[[#This Row],['#]])=0,"",SUMIFS(Baza[WIN$],Baza[Столбец1],Таблица4[[#This Row],['#]]))</f>
        <v/>
      </c>
      <c r="J3" s="90">
        <f t="shared" ref="J3:J34" si="1">IFERROR(IF(I3="",0,I3)+IF(H3="",0,H3)-D3,"")</f>
        <v>-2.2000000000000002</v>
      </c>
    </row>
    <row r="4" spans="2:10" ht="11.1" customHeight="1" x14ac:dyDescent="0.25">
      <c r="B4" s="82" t="str" cm="1">
        <f t="array" ref="B4">IFERROR(INDEX(Baza[Столбец1],SMALL(IF(SMALL(IF(COUNTIF($B$2:$B3,Baza[Столбец1])=0,COUNTIF(Baza[Столбец1],"&lt;"&amp;Baza[Столбец1])+1,""),1)=COUNTIF(Baza[Столбец1],"&lt;"&amp;Baza[Столбец1])+1,ROW(Baza[Столбец1])-MIN(ROW(Baza[Столбец1]))+1),1)),"")</f>
        <v>11:00 €1 [WN] Monster Stack</v>
      </c>
      <c r="C4" s="96">
        <f>IF(Таблица4[[#This Row],['#]]="","",COUNTIFS(Baza[Столбец1],Таблица4[[#This Row],['#]])+SUMIFS(Baza[R],Baza[Столбец1],Таблица4[[#This Row],['#]]))</f>
        <v>2</v>
      </c>
      <c r="D4" s="96">
        <f>IF(Таблица4[[#This Row],['#]]="","",SUMIFS(Baza[B$],Baza[Столбец1],Таблица4[[#This Row],['#]]))</f>
        <v>2.2400000000000002</v>
      </c>
      <c r="E4" s="28">
        <f>IFERROR(AVERAGEIFS(Baza[AFS],Baza[Столбец1],Таблица4[[#This Row],['#]])+(AVERAGEIFS(Baza[AFS],Baza[Столбец1],Таблица4[[#This Row],['#]])*0.2),"")</f>
        <v>180</v>
      </c>
      <c r="F4" s="28">
        <f t="shared" si="0"/>
        <v>3046.0000000000005</v>
      </c>
      <c r="G4" s="28">
        <f>IFERROR(COUNTIFS(Baza[Столбец1],Таблица4[[#This Row],['#]],Baza[Win],"&gt;0")/C4*100,"")</f>
        <v>50</v>
      </c>
      <c r="H4" s="110" t="str">
        <f>IF(SUMIFS(Baza[KO$],Baza[Столбец1],Таблица4[[#This Row],['#]])=0,"",SUMIFS(Baza[KO$],Baza[Столбец1],Таблица4[[#This Row],['#]]))</f>
        <v/>
      </c>
      <c r="I4" s="110">
        <f>IF(SUMIFS(Baza[WIN$],Baza[Столбец1],Таблица4[[#This Row],['#]])=0,"",SUMIFS(Baza[WIN$],Baza[Столбец1],Таблица4[[#This Row],['#]]))</f>
        <v>70.470400000000012</v>
      </c>
      <c r="J4" s="29">
        <f t="shared" si="1"/>
        <v>68.230400000000017</v>
      </c>
    </row>
    <row r="5" spans="2:10" ht="11.1" customHeight="1" x14ac:dyDescent="0.25">
      <c r="B5" s="82" t="str" cm="1">
        <f t="array" ref="B5">IFERROR(INDEX(Baza[Столбец1],SMALL(IF(SMALL(IF(COUNTIF($B$2:$B4,Baza[Столбец1])=0,COUNTIF(Baza[Столбец1],"&lt;"&amp;Baza[Столбец1])+1,""),1)=COUNTIF(Baza[Столбец1],"&lt;"&amp;Baza[Столбец1])+1,ROW(Baza[Столбец1])-MIN(ROW(Baza[Столбец1]))+1),1)),"")</f>
        <v>11:15 $2,2 [PP] Deepstack</v>
      </c>
      <c r="C5" s="96">
        <f>IF(Таблица4[[#This Row],['#]]="","",COUNTIFS(Baza[Столбец1],Таблица4[[#This Row],['#]])+SUMIFS(Baza[R],Baza[Столбец1],Таблица4[[#This Row],['#]]))</f>
        <v>2</v>
      </c>
      <c r="D5" s="96">
        <f>IF(Таблица4[[#This Row],['#]]="","",SUMIFS(Baza[B$],Baza[Столбец1],Таблица4[[#This Row],['#]]))</f>
        <v>4.4000000000000004</v>
      </c>
      <c r="E5" s="28">
        <f>IFERROR(AVERAGEIFS(Baza[AFS],Baza[Столбец1],Таблица4[[#This Row],['#]])+(AVERAGEIFS(Baza[AFS],Baza[Столбец1],Таблица4[[#This Row],['#]])*0.2),"")</f>
        <v>136.36363636363635</v>
      </c>
      <c r="F5" s="28">
        <f t="shared" si="0"/>
        <v>-100</v>
      </c>
      <c r="G5" s="28">
        <f>IFERROR(COUNTIFS(Baza[Столбец1],Таблица4[[#This Row],['#]],Baza[Win],"&gt;0")/C5*100,"")</f>
        <v>0</v>
      </c>
      <c r="H5" s="110" t="str">
        <f>IF(SUMIFS(Baza[KO$],Baza[Столбец1],Таблица4[[#This Row],['#]])=0,"",SUMIFS(Baza[KO$],Baza[Столбец1],Таблица4[[#This Row],['#]]))</f>
        <v/>
      </c>
      <c r="I5" s="110" t="str">
        <f>IF(SUMIFS(Baza[WIN$],Baza[Столбец1],Таблица4[[#This Row],['#]])=0,"",SUMIFS(Baza[WIN$],Baza[Столбец1],Таблица4[[#This Row],['#]]))</f>
        <v/>
      </c>
      <c r="J5" s="29">
        <f t="shared" si="1"/>
        <v>-4.4000000000000004</v>
      </c>
    </row>
    <row r="6" spans="2:10" ht="11.1" customHeight="1" x14ac:dyDescent="0.25">
      <c r="B6" s="82" t="str" cm="1">
        <f t="array" ref="B6">IFERROR(INDEX(Baza[Столбец1],SMALL(IF(SMALL(IF(COUNTIF($B$2:$B5,Baza[Столбец1])=0,COUNTIF(Baza[Столбец1],"&lt;"&amp;Baza[Столбец1])+1,""),1)=COUNTIF(Baza[Столбец1],"&lt;"&amp;Baza[Столбец1])+1,ROW(Baza[Столбец1])-MIN(ROW(Baza[Столбец1]))+1),1)),"")</f>
        <v>11:30 $2,1 [GG] Bounty Hunters</v>
      </c>
      <c r="C6" s="96">
        <f>IF(Таблица4[[#This Row],['#]]="","",COUNTIFS(Baza[Столбец1],Таблица4[[#This Row],['#]])+SUMIFS(Baza[R],Baza[Столбец1],Таблица4[[#This Row],['#]]))</f>
        <v>2</v>
      </c>
      <c r="D6" s="96">
        <f>IF(Таблица4[[#This Row],['#]]="","",SUMIFS(Baza[B$],Baza[Столбец1],Таблица4[[#This Row],['#]]))</f>
        <v>4.2</v>
      </c>
      <c r="E6" s="28">
        <f>IFERROR(AVERAGEIFS(Baza[AFS],Baza[Столбец1],Таблица4[[#This Row],['#]])+(AVERAGEIFS(Baza[AFS],Baza[Столбец1],Таблица4[[#This Row],['#]])*0.2),"")</f>
        <v>685.71428571428578</v>
      </c>
      <c r="F6" s="28">
        <f t="shared" si="0"/>
        <v>-88.095238095238088</v>
      </c>
      <c r="G6" s="28">
        <f>IFERROR(COUNTIFS(Baza[Столбец1],Таблица4[[#This Row],['#]],Baza[Win],"&gt;0")/C6*100,"")</f>
        <v>0</v>
      </c>
      <c r="H6" s="110">
        <f>IF(SUMIFS(Baza[KO$],Baza[Столбец1],Таблица4[[#This Row],['#]])=0,"",SUMIFS(Baza[KO$],Baza[Столбец1],Таблица4[[#This Row],['#]]))</f>
        <v>0.5</v>
      </c>
      <c r="I6" s="110" t="str">
        <f>IF(SUMIFS(Baza[WIN$],Baza[Столбец1],Таблица4[[#This Row],['#]])=0,"",SUMIFS(Baza[WIN$],Baza[Столбец1],Таблица4[[#This Row],['#]]))</f>
        <v/>
      </c>
      <c r="J6" s="29">
        <f t="shared" si="1"/>
        <v>-3.7</v>
      </c>
    </row>
    <row r="7" spans="2:10" ht="11.1" customHeight="1" x14ac:dyDescent="0.25">
      <c r="B7" s="82" t="str" cm="1">
        <f t="array" ref="B7">IFERROR(INDEX(Baza[Столбец1],SMALL(IF(SMALL(IF(COUNTIF($B$2:$B6,Baza[Столбец1])=0,COUNTIF(Baza[Столбец1],"&lt;"&amp;Baza[Столбец1])+1,""),1)=COUNTIF(Baza[Столбец1],"&lt;"&amp;Baza[Столбец1])+1,ROW(Baza[Столбец1])-MIN(ROW(Baza[Столбец1]))+1),1)),"")</f>
        <v>11:30 $3,3 [PP] Bounty Hunter</v>
      </c>
      <c r="C7" s="96">
        <f>IF(Таблица4[[#This Row],['#]]="","",COUNTIFS(Baza[Столбец1],Таблица4[[#This Row],['#]])+SUMIFS(Baza[R],Baza[Столбец1],Таблица4[[#This Row],['#]]))</f>
        <v>1</v>
      </c>
      <c r="D7" s="96">
        <f>IF(Таблица4[[#This Row],['#]]="","",SUMIFS(Baza[B$],Baza[Столбец1],Таблица4[[#This Row],['#]]))</f>
        <v>3.3</v>
      </c>
      <c r="E7" s="28">
        <f>IFERROR(AVERAGEIFS(Baza[AFS],Baza[Столбец1],Таблица4[[#This Row],['#]])+(AVERAGEIFS(Baza[AFS],Baza[Столбец1],Таблица4[[#This Row],['#]])*0.2),"")</f>
        <v>181.81818181818184</v>
      </c>
      <c r="F7" s="28">
        <f t="shared" si="0"/>
        <v>-100</v>
      </c>
      <c r="G7" s="28">
        <f>IFERROR(COUNTIFS(Baza[Столбец1],Таблица4[[#This Row],['#]],Baza[Win],"&gt;0")/C7*100,"")</f>
        <v>0</v>
      </c>
      <c r="H7" s="110" t="str">
        <f>IF(SUMIFS(Baza[KO$],Baza[Столбец1],Таблица4[[#This Row],['#]])=0,"",SUMIFS(Baza[KO$],Baza[Столбец1],Таблица4[[#This Row],['#]]))</f>
        <v/>
      </c>
      <c r="I7" s="110" t="str">
        <f>IF(SUMIFS(Baza[WIN$],Baza[Столбец1],Таблица4[[#This Row],['#]])=0,"",SUMIFS(Baza[WIN$],Baza[Столбец1],Таблица4[[#This Row],['#]]))</f>
        <v/>
      </c>
      <c r="J7" s="29">
        <f t="shared" si="1"/>
        <v>-3.3</v>
      </c>
    </row>
    <row r="8" spans="2:10" ht="11.1" customHeight="1" x14ac:dyDescent="0.25">
      <c r="B8" s="82" t="str" cm="1">
        <f t="array" ref="B8">IFERROR(INDEX(Baza[Столбец1],SMALL(IF(SMALL(IF(COUNTIF($B$2:$B7,Baza[Столбец1])=0,COUNTIF(Baza[Столбец1],"&lt;"&amp;Baza[Столбец1])+1,""),1)=COUNTIF(Baza[Столбец1],"&lt;"&amp;Baza[Столбец1])+1,ROW(Baza[Столбец1])-MIN(ROW(Baza[Столбец1]))+1),1)),"")</f>
        <v>11:40 $3,3 [PS] GTD</v>
      </c>
      <c r="C8" s="96">
        <f>IF(Таблица4[[#This Row],['#]]="","",COUNTIFS(Baza[Столбец1],Таблица4[[#This Row],['#]])+SUMIFS(Baza[R],Baza[Столбец1],Таблица4[[#This Row],['#]]))</f>
        <v>1</v>
      </c>
      <c r="D8" s="96">
        <f>IF(Таблица4[[#This Row],['#]]="","",SUMIFS(Baza[B$],Baza[Столбец1],Таблица4[[#This Row],['#]]))</f>
        <v>3.3</v>
      </c>
      <c r="E8" s="28">
        <f>IFERROR(AVERAGEIFS(Baza[AFS],Baza[Столбец1],Таблица4[[#This Row],['#]])+(AVERAGEIFS(Baza[AFS],Baza[Столбец1],Таблица4[[#This Row],['#]])*0.2),"")</f>
        <v>363.63636363636368</v>
      </c>
      <c r="F8" s="28">
        <f t="shared" si="0"/>
        <v>-100</v>
      </c>
      <c r="G8" s="28">
        <f>IFERROR(COUNTIFS(Baza[Столбец1],Таблица4[[#This Row],['#]],Baza[Win],"&gt;0")/C8*100,"")</f>
        <v>0</v>
      </c>
      <c r="H8" s="110" t="str">
        <f>IF(SUMIFS(Baza[KO$],Baza[Столбец1],Таблица4[[#This Row],['#]])=0,"",SUMIFS(Baza[KO$],Baza[Столбец1],Таблица4[[#This Row],['#]]))</f>
        <v/>
      </c>
      <c r="I8" s="110" t="str">
        <f>IF(SUMIFS(Baza[WIN$],Baza[Столбец1],Таблица4[[#This Row],['#]])=0,"",SUMIFS(Baza[WIN$],Baza[Столбец1],Таблица4[[#This Row],['#]]))</f>
        <v/>
      </c>
      <c r="J8" s="29">
        <f t="shared" si="1"/>
        <v>-3.3</v>
      </c>
    </row>
    <row r="9" spans="2:10" ht="11.1" customHeight="1" x14ac:dyDescent="0.25">
      <c r="B9" s="82" t="str" cm="1">
        <f t="array" ref="B9">IFERROR(INDEX(Baza[Столбец1],SMALL(IF(SMALL(IF(COUNTIF($B$2:$B8,Baza[Столбец1])=0,COUNTIF(Baza[Столбец1],"&lt;"&amp;Baza[Столбец1])+1,""),1)=COUNTIF(Baza[Столбец1],"&lt;"&amp;Baza[Столбец1])+1,ROW(Baza[Столбец1])-MIN(ROW(Baza[Столбец1]))+1),1)),"")</f>
        <v>12:00 $1,1 [PP] Deepstack</v>
      </c>
      <c r="C9" s="96">
        <f>IF(Таблица4[[#This Row],['#]]="","",COUNTIFS(Baza[Столбец1],Таблица4[[#This Row],['#]])+SUMIFS(Baza[R],Baza[Столбец1],Таблица4[[#This Row],['#]]))</f>
        <v>2</v>
      </c>
      <c r="D9" s="96">
        <f>IF(Таблица4[[#This Row],['#]]="","",SUMIFS(Baza[B$],Baza[Столбец1],Таблица4[[#This Row],['#]]))</f>
        <v>2.2000000000000002</v>
      </c>
      <c r="E9" s="28">
        <f>IFERROR(AVERAGEIFS(Baza[AFS],Baza[Столбец1],Таблица4[[#This Row],['#]])+(AVERAGEIFS(Baza[AFS],Baza[Столбец1],Таблица4[[#This Row],['#]])*0.2),"")</f>
        <v>190.90909090909088</v>
      </c>
      <c r="F9" s="28">
        <f t="shared" si="0"/>
        <v>-100</v>
      </c>
      <c r="G9" s="28">
        <f>IFERROR(COUNTIFS(Baza[Столбец1],Таблица4[[#This Row],['#]],Baza[Win],"&gt;0")/C9*100,"")</f>
        <v>0</v>
      </c>
      <c r="H9" s="110" t="str">
        <f>IF(SUMIFS(Baza[KO$],Baza[Столбец1],Таблица4[[#This Row],['#]])=0,"",SUMIFS(Baza[KO$],Baza[Столбец1],Таблица4[[#This Row],['#]]))</f>
        <v/>
      </c>
      <c r="I9" s="110" t="str">
        <f>IF(SUMIFS(Baza[WIN$],Baza[Столбец1],Таблица4[[#This Row],['#]])=0,"",SUMIFS(Baza[WIN$],Baza[Столбец1],Таблица4[[#This Row],['#]]))</f>
        <v/>
      </c>
      <c r="J9" s="29">
        <f t="shared" si="1"/>
        <v>-2.2000000000000002</v>
      </c>
    </row>
    <row r="10" spans="2:10" ht="11.1" customHeight="1" x14ac:dyDescent="0.25">
      <c r="B10" s="82" t="str" cm="1">
        <f t="array" ref="B10">IFERROR(INDEX(Baza[Столбец1],SMALL(IF(SMALL(IF(COUNTIF($B$2:$B9,Baza[Столбец1])=0,COUNTIF(Baza[Столбец1],"&lt;"&amp;Baza[Столбец1])+1,""),1)=COUNTIF(Baza[Столбец1],"&lt;"&amp;Baza[Столбец1])+1,ROW(Baza[Столбец1])-MIN(ROW(Baza[Столбец1]))+1),1)),"")</f>
        <v>12:00 $1,1 [PS] Big</v>
      </c>
      <c r="C10" s="96">
        <f>IF(Таблица4[[#This Row],['#]]="","",COUNTIFS(Baza[Столбец1],Таблица4[[#This Row],['#]])+SUMIFS(Baza[R],Baza[Столбец1],Таблица4[[#This Row],['#]]))</f>
        <v>2</v>
      </c>
      <c r="D10" s="96">
        <f>IF(Таблица4[[#This Row],['#]]="","",SUMIFS(Baza[B$],Baza[Столбец1],Таблица4[[#This Row],['#]]))</f>
        <v>2.2000000000000002</v>
      </c>
      <c r="E10" s="28">
        <f>IFERROR(AVERAGEIFS(Baza[AFS],Baza[Столбец1],Таблица4[[#This Row],['#]])+(AVERAGEIFS(Baza[AFS],Baza[Столбец1],Таблица4[[#This Row],['#]])*0.2),"")</f>
        <v>1090.9090909090908</v>
      </c>
      <c r="F10" s="28">
        <f t="shared" si="0"/>
        <v>389.99999999999989</v>
      </c>
      <c r="G10" s="28">
        <f>IFERROR(COUNTIFS(Baza[Столбец1],Таблица4[[#This Row],['#]],Baza[Win],"&gt;0")/C10*100,"")</f>
        <v>100</v>
      </c>
      <c r="H10" s="110" t="str">
        <f>IF(SUMIFS(Baza[KO$],Baza[Столбец1],Таблица4[[#This Row],['#]])=0,"",SUMIFS(Baza[KO$],Baza[Столбец1],Таблица4[[#This Row],['#]]))</f>
        <v/>
      </c>
      <c r="I10" s="110">
        <f>IF(SUMIFS(Baza[WIN$],Baza[Столбец1],Таблица4[[#This Row],['#]])=0,"",SUMIFS(Baza[WIN$],Baza[Столбец1],Таблица4[[#This Row],['#]]))</f>
        <v>10.78</v>
      </c>
      <c r="J10" s="29">
        <f t="shared" si="1"/>
        <v>8.5799999999999983</v>
      </c>
    </row>
    <row r="11" spans="2:10" ht="11.1" customHeight="1" x14ac:dyDescent="0.25">
      <c r="B11" s="82" t="str" cm="1">
        <f t="array" ref="B11">IFERROR(INDEX(Baza[Столбец1],SMALL(IF(SMALL(IF(COUNTIF($B$2:$B10,Baza[Столбец1])=0,COUNTIF(Baza[Столбец1],"&lt;"&amp;Baza[Столбец1])+1,""),1)=COUNTIF(Baza[Столбец1],"&lt;"&amp;Baza[Столбец1])+1,ROW(Baza[Столбец1])-MIN(ROW(Baza[Столбец1]))+1),1)),"")</f>
        <v>12:00 €2 [WN] Monster Stack</v>
      </c>
      <c r="C11" s="96">
        <f>IF(Таблица4[[#This Row],['#]]="","",COUNTIFS(Baza[Столбец1],Таблица4[[#This Row],['#]])+SUMIFS(Baza[R],Baza[Столбец1],Таблица4[[#This Row],['#]]))</f>
        <v>2</v>
      </c>
      <c r="D11" s="96">
        <f>IF(Таблица4[[#This Row],['#]]="","",SUMIFS(Baza[B$],Baza[Столбец1],Таблица4[[#This Row],['#]]))</f>
        <v>4.4800000000000004</v>
      </c>
      <c r="E11" s="28">
        <f>IFERROR(AVERAGEIFS(Baza[AFS],Baza[Столбец1],Таблица4[[#This Row],['#]])+(AVERAGEIFS(Baza[AFS],Baza[Столбец1],Таблица4[[#This Row],['#]])*0.2),"")</f>
        <v>120</v>
      </c>
      <c r="F11" s="28">
        <f t="shared" si="0"/>
        <v>-100</v>
      </c>
      <c r="G11" s="28">
        <f>IFERROR(COUNTIFS(Baza[Столбец1],Таблица4[[#This Row],['#]],Baza[Win],"&gt;0")/C11*100,"")</f>
        <v>0</v>
      </c>
      <c r="H11" s="110" t="str">
        <f>IF(SUMIFS(Baza[KO$],Baza[Столбец1],Таблица4[[#This Row],['#]])=0,"",SUMIFS(Baza[KO$],Baza[Столбец1],Таблица4[[#This Row],['#]]))</f>
        <v/>
      </c>
      <c r="I11" s="110" t="str">
        <f>IF(SUMIFS(Baza[WIN$],Baza[Столбец1],Таблица4[[#This Row],['#]])=0,"",SUMIFS(Baza[WIN$],Baza[Столбец1],Таблица4[[#This Row],['#]]))</f>
        <v/>
      </c>
      <c r="J11" s="29">
        <f t="shared" si="1"/>
        <v>-4.4800000000000004</v>
      </c>
    </row>
    <row r="12" spans="2:10" ht="11.1" customHeight="1" x14ac:dyDescent="0.25">
      <c r="B12" s="82" t="str" cm="1">
        <f t="array" ref="B12">IFERROR(INDEX(Baza[Столбец1],SMALL(IF(SMALL(IF(COUNTIF($B$2:$B11,Baza[Столбец1])=0,COUNTIF(Baza[Столбец1],"&lt;"&amp;Baza[Столбец1])+1,""),1)=COUNTIF(Baza[Столбец1],"&lt;"&amp;Baza[Столбец1])+1,ROW(Baza[Столбец1])-MIN(ROW(Baza[Столбец1]))+1),1)),"")</f>
        <v>12:30 $1 [PAC] Guaranteed</v>
      </c>
      <c r="C12" s="96">
        <f>IF(Таблица4[[#This Row],['#]]="","",COUNTIFS(Baza[Столбец1],Таблица4[[#This Row],['#]])+SUMIFS(Baza[R],Baza[Столбец1],Таблица4[[#This Row],['#]]))</f>
        <v>1</v>
      </c>
      <c r="D12" s="96">
        <f>IF(Таблица4[[#This Row],['#]]="","",SUMIFS(Baza[B$],Baza[Столбец1],Таблица4[[#This Row],['#]]))</f>
        <v>1</v>
      </c>
      <c r="E12" s="28">
        <f>IFERROR(AVERAGEIFS(Baza[AFS],Baza[Столбец1],Таблица4[[#This Row],['#]])+(AVERAGEIFS(Baza[AFS],Baza[Столбец1],Таблица4[[#This Row],['#]])*0.2),"")</f>
        <v>240</v>
      </c>
      <c r="F12" s="28">
        <f t="shared" si="0"/>
        <v>-100</v>
      </c>
      <c r="G12" s="28">
        <f>IFERROR(COUNTIFS(Baza[Столбец1],Таблица4[[#This Row],['#]],Baza[Win],"&gt;0")/C12*100,"")</f>
        <v>0</v>
      </c>
      <c r="H12" s="110" t="str">
        <f>IF(SUMIFS(Baza[KO$],Baza[Столбец1],Таблица4[[#This Row],['#]])=0,"",SUMIFS(Baza[KO$],Baza[Столбец1],Таблица4[[#This Row],['#]]))</f>
        <v/>
      </c>
      <c r="I12" s="110" t="str">
        <f>IF(SUMIFS(Baza[WIN$],Baza[Столбец1],Таблица4[[#This Row],['#]])=0,"",SUMIFS(Baza[WIN$],Baza[Столбец1],Таблица4[[#This Row],['#]]))</f>
        <v/>
      </c>
      <c r="J12" s="29">
        <f t="shared" si="1"/>
        <v>-1</v>
      </c>
    </row>
    <row r="13" spans="2:10" ht="11.1" customHeight="1" x14ac:dyDescent="0.25">
      <c r="B13" s="82" t="str" cm="1">
        <f t="array" ref="B13">IFERROR(INDEX(Baza[Столбец1],SMALL(IF(SMALL(IF(COUNTIF($B$2:$B12,Baza[Столбец1])=0,COUNTIF(Baza[Столбец1],"&lt;"&amp;Baza[Столбец1])+1,""),1)=COUNTIF(Baza[Столбец1],"&lt;"&amp;Baza[Столбец1])+1,ROW(Baza[Столбец1])-MIN(ROW(Baza[Столбец1]))+1),1)),"")</f>
        <v>12:30 $1,05 [GG] Bounty Hunters</v>
      </c>
      <c r="C13" s="96">
        <f>IF(Таблица4[[#This Row],['#]]="","",COUNTIFS(Baza[Столбец1],Таблица4[[#This Row],['#]])+SUMIFS(Baza[R],Baza[Столбец1],Таблица4[[#This Row],['#]]))</f>
        <v>1</v>
      </c>
      <c r="D13" s="96">
        <f>IF(Таблица4[[#This Row],['#]]="","",SUMIFS(Baza[B$],Baza[Столбец1],Таблица4[[#This Row],['#]]))</f>
        <v>1.05</v>
      </c>
      <c r="E13" s="28">
        <f>IFERROR(AVERAGEIFS(Baza[AFS],Baza[Столбец1],Таблица4[[#This Row],['#]])+(AVERAGEIFS(Baza[AFS],Baza[Столбец1],Таблица4[[#This Row],['#]])*0.2),"")</f>
        <v>857.14285714285711</v>
      </c>
      <c r="F13" s="28">
        <f t="shared" si="0"/>
        <v>759.04761904761904</v>
      </c>
      <c r="G13" s="28">
        <f>IFERROR(COUNTIFS(Baza[Столбец1],Таблица4[[#This Row],['#]],Baza[Win],"&gt;0")/C13*100,"")</f>
        <v>100</v>
      </c>
      <c r="H13" s="110">
        <f>IF(SUMIFS(Baza[KO$],Baza[Столбец1],Таблица4[[#This Row],['#]])=0,"",SUMIFS(Baza[KO$],Baza[Столбец1],Таблица4[[#This Row],['#]]))</f>
        <v>5.04</v>
      </c>
      <c r="I13" s="110">
        <f>IF(SUMIFS(Baza[WIN$],Baza[Столбец1],Таблица4[[#This Row],['#]])=0,"",SUMIFS(Baza[WIN$],Baza[Столбец1],Таблица4[[#This Row],['#]]))</f>
        <v>3.98</v>
      </c>
      <c r="J13" s="29">
        <f t="shared" si="1"/>
        <v>7.97</v>
      </c>
    </row>
    <row r="14" spans="2:10" ht="11.1" customHeight="1" x14ac:dyDescent="0.25">
      <c r="B14" s="82" t="str" cm="1">
        <f t="array" ref="B14">IFERROR(INDEX(Baza[Столбец1],SMALL(IF(SMALL(IF(COUNTIF($B$2:$B13,Baza[Столбец1])=0,COUNTIF(Baza[Столбец1],"&lt;"&amp;Baza[Столбец1])+1,""),1)=COUNTIF(Baza[Столбец1],"&lt;"&amp;Baza[Столбец1])+1,ROW(Baza[Столбец1])-MIN(ROW(Baza[Столбец1]))+1),1)),"")</f>
        <v>12:30 $2,2 [PP] Bounty Hunter</v>
      </c>
      <c r="C14" s="96">
        <f>IF(Таблица4[[#This Row],['#]]="","",COUNTIFS(Baza[Столбец1],Таблица4[[#This Row],['#]])+SUMIFS(Baza[R],Baza[Столбец1],Таблица4[[#This Row],['#]]))</f>
        <v>1</v>
      </c>
      <c r="D14" s="96">
        <f>IF(Таблица4[[#This Row],['#]]="","",SUMIFS(Baza[B$],Baza[Столбец1],Таблица4[[#This Row],['#]]))</f>
        <v>2.2000000000000002</v>
      </c>
      <c r="E14" s="28">
        <f>IFERROR(AVERAGEIFS(Baza[AFS],Baza[Столбец1],Таблица4[[#This Row],['#]])+(AVERAGEIFS(Baza[AFS],Baza[Столбец1],Таблица4[[#This Row],['#]])*0.2),"")</f>
        <v>109.09090909090909</v>
      </c>
      <c r="F14" s="28">
        <f t="shared" si="0"/>
        <v>-100</v>
      </c>
      <c r="G14" s="28">
        <f>IFERROR(COUNTIFS(Baza[Столбец1],Таблица4[[#This Row],['#]],Baza[Win],"&gt;0")/C14*100,"")</f>
        <v>0</v>
      </c>
      <c r="H14" s="110" t="str">
        <f>IF(SUMIFS(Baza[KO$],Baza[Столбец1],Таблица4[[#This Row],['#]])=0,"",SUMIFS(Baza[KO$],Baza[Столбец1],Таблица4[[#This Row],['#]]))</f>
        <v/>
      </c>
      <c r="I14" s="110" t="str">
        <f>IF(SUMIFS(Baza[WIN$],Baza[Столбец1],Таблица4[[#This Row],['#]])=0,"",SUMIFS(Baza[WIN$],Baza[Столбец1],Таблица4[[#This Row],['#]]))</f>
        <v/>
      </c>
      <c r="J14" s="29">
        <f t="shared" si="1"/>
        <v>-2.2000000000000002</v>
      </c>
    </row>
    <row r="15" spans="2:10" ht="11.1" customHeight="1" x14ac:dyDescent="0.25">
      <c r="B15" s="82" t="str" cm="1">
        <f t="array" ref="B15">IFERROR(INDEX(Baza[Столбец1],SMALL(IF(SMALL(IF(COUNTIF($B$2:$B14,Baza[Столбец1])=0,COUNTIF(Baza[Столбец1],"&lt;"&amp;Baza[Столбец1])+1,""),1)=COUNTIF(Baza[Столбец1],"&lt;"&amp;Baza[Столбец1])+1,ROW(Baza[Столбец1])-MIN(ROW(Baza[Столбец1]))+1),1)),"")</f>
        <v>13:00 $1,1 [PP] Bounty Hunter</v>
      </c>
      <c r="C15" s="96">
        <f>IF(Таблица4[[#This Row],['#]]="","",COUNTIFS(Baza[Столбец1],Таблица4[[#This Row],['#]])+SUMIFS(Baza[R],Baza[Столбец1],Таблица4[[#This Row],['#]]))</f>
        <v>1</v>
      </c>
      <c r="D15" s="96">
        <f>IF(Таблица4[[#This Row],['#]]="","",SUMIFS(Baza[B$],Baza[Столбец1],Таблица4[[#This Row],['#]]))</f>
        <v>1.1000000000000001</v>
      </c>
      <c r="E15" s="28">
        <f>IFERROR(AVERAGEIFS(Baza[AFS],Baza[Столбец1],Таблица4[[#This Row],['#]])+(AVERAGEIFS(Baza[AFS],Baza[Столбец1],Таблица4[[#This Row],['#]])*0.2),"")</f>
        <v>109.09090909090909</v>
      </c>
      <c r="F15" s="28">
        <f t="shared" si="0"/>
        <v>138.18181818181816</v>
      </c>
      <c r="G15" s="28">
        <f>IFERROR(COUNTIFS(Baza[Столбец1],Таблица4[[#This Row],['#]],Baza[Win],"&gt;0")/C15*100,"")</f>
        <v>100</v>
      </c>
      <c r="H15" s="110">
        <f>IF(SUMIFS(Baza[KO$],Baza[Столбец1],Таблица4[[#This Row],['#]])=0,"",SUMIFS(Baza[KO$],Baza[Столбец1],Таблица4[[#This Row],['#]]))</f>
        <v>1.37</v>
      </c>
      <c r="I15" s="110">
        <f>IF(SUMIFS(Baza[WIN$],Baza[Столбец1],Таблица4[[#This Row],['#]])=0,"",SUMIFS(Baza[WIN$],Baza[Столбец1],Таблица4[[#This Row],['#]]))</f>
        <v>1.25</v>
      </c>
      <c r="J15" s="29">
        <f t="shared" si="1"/>
        <v>1.52</v>
      </c>
    </row>
    <row r="16" spans="2:10" ht="11.1" customHeight="1" x14ac:dyDescent="0.25">
      <c r="B16" s="82" t="str" cm="1">
        <f t="array" ref="B16">IFERROR(INDEX(Baza[Столбец1],SMALL(IF(SMALL(IF(COUNTIF($B$2:$B15,Baza[Столбец1])=0,COUNTIF(Baza[Столбец1],"&lt;"&amp;Baza[Столбец1])+1,""),1)=COUNTIF(Baza[Столбец1],"&lt;"&amp;Baza[Столбец1])+1,ROW(Baza[Столбец1])-MIN(ROW(Baza[Столбец1]))+1),1)),"")</f>
        <v>13:00 $2 [GG] Big</v>
      </c>
      <c r="C16" s="96">
        <f>IF(Таблица4[[#This Row],['#]]="","",COUNTIFS(Baza[Столбец1],Таблица4[[#This Row],['#]])+SUMIFS(Baza[R],Baza[Столбец1],Таблица4[[#This Row],['#]]))</f>
        <v>1</v>
      </c>
      <c r="D16" s="96">
        <f>IF(Таблица4[[#This Row],['#]]="","",SUMIFS(Baza[B$],Baza[Столбец1],Таблица4[[#This Row],['#]]))</f>
        <v>2</v>
      </c>
      <c r="E16" s="28">
        <f>IFERROR(AVERAGEIFS(Baza[AFS],Baza[Столбец1],Таблица4[[#This Row],['#]])+(AVERAGEIFS(Baza[AFS],Baza[Столбец1],Таблица4[[#This Row],['#]])*0.2),"")</f>
        <v>450</v>
      </c>
      <c r="F16" s="28">
        <f t="shared" si="0"/>
        <v>-100</v>
      </c>
      <c r="G16" s="28">
        <f>IFERROR(COUNTIFS(Baza[Столбец1],Таблица4[[#This Row],['#]],Baza[Win],"&gt;0")/C16*100,"")</f>
        <v>0</v>
      </c>
      <c r="H16" s="110" t="str">
        <f>IF(SUMIFS(Baza[KO$],Baza[Столбец1],Таблица4[[#This Row],['#]])=0,"",SUMIFS(Baza[KO$],Baza[Столбец1],Таблица4[[#This Row],['#]]))</f>
        <v/>
      </c>
      <c r="I16" s="110" t="str">
        <f>IF(SUMIFS(Baza[WIN$],Baza[Столбец1],Таблица4[[#This Row],['#]])=0,"",SUMIFS(Baza[WIN$],Baza[Столбец1],Таблица4[[#This Row],['#]]))</f>
        <v/>
      </c>
      <c r="J16" s="29">
        <f t="shared" si="1"/>
        <v>-2</v>
      </c>
    </row>
    <row r="17" spans="2:10" ht="11.1" customHeight="1" x14ac:dyDescent="0.25">
      <c r="B17" s="82" t="str" cm="1">
        <f t="array" ref="B17">IFERROR(INDEX(Baza[Столбец1],SMALL(IF(SMALL(IF(COUNTIF($B$2:$B16,Baza[Столбец1])=0,COUNTIF(Baza[Столбец1],"&lt;"&amp;Baza[Столбец1])+1,""),1)=COUNTIF(Baza[Столбец1],"&lt;"&amp;Baza[Столбец1])+1,ROW(Baza[Столбец1])-MIN(ROW(Baza[Столбец1]))+1),1)),"")</f>
        <v>14:00 $2,2 [PAC] Guaranteed</v>
      </c>
      <c r="C17" s="96">
        <f>IF(Таблица4[[#This Row],['#]]="","",COUNTIFS(Baza[Столбец1],Таблица4[[#This Row],['#]])+SUMIFS(Baza[R],Baza[Столбец1],Таблица4[[#This Row],['#]]))</f>
        <v>1</v>
      </c>
      <c r="D17" s="96">
        <f>IF(Таблица4[[#This Row],['#]]="","",SUMIFS(Baza[B$],Baza[Столбец1],Таблица4[[#This Row],['#]]))</f>
        <v>2.2000000000000002</v>
      </c>
      <c r="E17" s="28">
        <f>IFERROR(AVERAGEIFS(Baza[AFS],Baza[Столбец1],Таблица4[[#This Row],['#]])+(AVERAGEIFS(Baza[AFS],Baza[Столбец1],Таблица4[[#This Row],['#]])*0.2),"")</f>
        <v>272.72727272727269</v>
      </c>
      <c r="F17" s="28">
        <f t="shared" si="0"/>
        <v>-100</v>
      </c>
      <c r="G17" s="28">
        <f>IFERROR(COUNTIFS(Baza[Столбец1],Таблица4[[#This Row],['#]],Baza[Win],"&gt;0")/C17*100,"")</f>
        <v>0</v>
      </c>
      <c r="H17" s="110" t="str">
        <f>IF(SUMIFS(Baza[KO$],Baza[Столбец1],Таблица4[[#This Row],['#]])=0,"",SUMIFS(Baza[KO$],Baza[Столбец1],Таблица4[[#This Row],['#]]))</f>
        <v/>
      </c>
      <c r="I17" s="110" t="str">
        <f>IF(SUMIFS(Baza[WIN$],Baza[Столбец1],Таблица4[[#This Row],['#]])=0,"",SUMIFS(Baza[WIN$],Baza[Столбец1],Таблица4[[#This Row],['#]]))</f>
        <v/>
      </c>
      <c r="J17" s="29">
        <f t="shared" si="1"/>
        <v>-2.2000000000000002</v>
      </c>
    </row>
    <row r="18" spans="2:10" ht="11.1" customHeight="1" x14ac:dyDescent="0.25">
      <c r="B18" s="82" t="str" cm="1">
        <f t="array" ref="B18">IFERROR(INDEX(Baza[Столбец1],SMALL(IF(SMALL(IF(COUNTIF($B$2:$B17,Baza[Столбец1])=0,COUNTIF(Baza[Столбец1],"&lt;"&amp;Baza[Столбец1])+1,""),1)=COUNTIF(Baza[Столбец1],"&lt;"&amp;Baza[Столбец1])+1,ROW(Baza[Столбец1])-MIN(ROW(Baza[Столбец1]))+1),1)),"")</f>
        <v>14:20 $1,1 [PS] Progressive KO</v>
      </c>
      <c r="C18" s="96">
        <f>IF(Таблица4[[#This Row],['#]]="","",COUNTIFS(Baza[Столбец1],Таблица4[[#This Row],['#]])+SUMIFS(Baza[R],Baza[Столбец1],Таблица4[[#This Row],['#]]))</f>
        <v>1</v>
      </c>
      <c r="D18" s="96">
        <f>IF(Таблица4[[#This Row],['#]]="","",SUMIFS(Baza[B$],Baza[Столбец1],Таблица4[[#This Row],['#]]))</f>
        <v>1.1000000000000001</v>
      </c>
      <c r="E18" s="28">
        <f>IFERROR(AVERAGEIFS(Baza[AFS],Baza[Столбец1],Таблица4[[#This Row],['#]])+(AVERAGEIFS(Baza[AFS],Baza[Столбец1],Таблица4[[#This Row],['#]])*0.2),"")</f>
        <v>2181.8181818181815</v>
      </c>
      <c r="F18" s="28">
        <f t="shared" si="0"/>
        <v>-100</v>
      </c>
      <c r="G18" s="28">
        <f>IFERROR(COUNTIFS(Baza[Столбец1],Таблица4[[#This Row],['#]],Baza[Win],"&gt;0")/C18*100,"")</f>
        <v>0</v>
      </c>
      <c r="H18" s="110" t="str">
        <f>IF(SUMIFS(Baza[KO$],Baza[Столбец1],Таблица4[[#This Row],['#]])=0,"",SUMIFS(Baza[KO$],Baza[Столбец1],Таблица4[[#This Row],['#]]))</f>
        <v/>
      </c>
      <c r="I18" s="110" t="str">
        <f>IF(SUMIFS(Baza[WIN$],Baza[Столбец1],Таблица4[[#This Row],['#]])=0,"",SUMIFS(Baza[WIN$],Baza[Столбец1],Таблица4[[#This Row],['#]]))</f>
        <v/>
      </c>
      <c r="J18" s="29">
        <f t="shared" si="1"/>
        <v>-1.1000000000000001</v>
      </c>
    </row>
    <row r="19" spans="2:10" ht="11.1" customHeight="1" x14ac:dyDescent="0.25">
      <c r="B19" s="82" t="str" cm="1">
        <f t="array" ref="B19">IFERROR(INDEX(Baza[Столбец1],SMALL(IF(SMALL(IF(COUNTIF($B$2:$B18,Baza[Столбец1])=0,COUNTIF(Baza[Столбец1],"&lt;"&amp;Baza[Столбец1])+1,""),1)=COUNTIF(Baza[Столбец1],"&lt;"&amp;Baza[Столбец1])+1,ROW(Baza[Столбец1])-MIN(ROW(Baza[Столбец1]))+1),1)),"")</f>
        <v>14:30 $1,05 [GG] Bounty Hunters</v>
      </c>
      <c r="C19" s="96">
        <f>IF(Таблица4[[#This Row],['#]]="","",COUNTIFS(Baza[Столбец1],Таблица4[[#This Row],['#]])+SUMIFS(Baza[R],Baza[Столбец1],Таблица4[[#This Row],['#]]))</f>
        <v>1</v>
      </c>
      <c r="D19" s="96">
        <f>IF(Таблица4[[#This Row],['#]]="","",SUMIFS(Baza[B$],Baza[Столбец1],Таблица4[[#This Row],['#]]))</f>
        <v>1.05</v>
      </c>
      <c r="E19" s="28">
        <f>IFERROR(AVERAGEIFS(Baza[AFS],Baza[Столбец1],Таблица4[[#This Row],['#]])+(AVERAGEIFS(Baza[AFS],Baza[Столбец1],Таблица4[[#This Row],['#]])*0.2),"")</f>
        <v>857.14285714285711</v>
      </c>
      <c r="F19" s="28">
        <f t="shared" si="0"/>
        <v>-100</v>
      </c>
      <c r="G19" s="28">
        <f>IFERROR(COUNTIFS(Baza[Столбец1],Таблица4[[#This Row],['#]],Baza[Win],"&gt;0")/C19*100,"")</f>
        <v>0</v>
      </c>
      <c r="H19" s="110" t="str">
        <f>IF(SUMIFS(Baza[KO$],Baza[Столбец1],Таблица4[[#This Row],['#]])=0,"",SUMIFS(Baza[KO$],Baza[Столбец1],Таблица4[[#This Row],['#]]))</f>
        <v/>
      </c>
      <c r="I19" s="110" t="str">
        <f>IF(SUMIFS(Baza[WIN$],Baza[Столбец1],Таблица4[[#This Row],['#]])=0,"",SUMIFS(Baza[WIN$],Baza[Столбец1],Таблица4[[#This Row],['#]]))</f>
        <v/>
      </c>
      <c r="J19" s="29">
        <f t="shared" si="1"/>
        <v>-1.05</v>
      </c>
    </row>
    <row r="20" spans="2:10" ht="11.1" customHeight="1" x14ac:dyDescent="0.25">
      <c r="B20" s="82" t="str" cm="1">
        <f t="array" ref="B20">IFERROR(INDEX(Baza[Столбец1],SMALL(IF(SMALL(IF(COUNTIF($B$2:$B19,Baza[Столбец1])=0,COUNTIF(Baza[Столбец1],"&lt;"&amp;Baza[Столбец1])+1,""),1)=COUNTIF(Baza[Столбец1],"&lt;"&amp;Baza[Столбец1])+1,ROW(Baza[Столбец1])-MIN(ROW(Baza[Столбец1]))+1),1)),"")</f>
        <v>15:00 $1,1 [PP] Bounty Hunter</v>
      </c>
      <c r="C20" s="96">
        <f>IF(Таблица4[[#This Row],['#]]="","",COUNTIFS(Baza[Столбец1],Таблица4[[#This Row],['#]])+SUMIFS(Baza[R],Baza[Столбец1],Таблица4[[#This Row],['#]]))</f>
        <v>1</v>
      </c>
      <c r="D20" s="96">
        <f>IF(Таблица4[[#This Row],['#]]="","",SUMIFS(Baza[B$],Baza[Столбец1],Таблица4[[#This Row],['#]]))</f>
        <v>1.1000000000000001</v>
      </c>
      <c r="E20" s="28">
        <f>IFERROR(AVERAGEIFS(Baza[AFS],Baza[Столбец1],Таблица4[[#This Row],['#]])+(AVERAGEIFS(Baza[AFS],Baza[Столбец1],Таблица4[[#This Row],['#]])*0.2),"")</f>
        <v>218.18181818181819</v>
      </c>
      <c r="F20" s="28">
        <f t="shared" si="0"/>
        <v>-100</v>
      </c>
      <c r="G20" s="28">
        <f>IFERROR(COUNTIFS(Baza[Столбец1],Таблица4[[#This Row],['#]],Baza[Win],"&gt;0")/C20*100,"")</f>
        <v>0</v>
      </c>
      <c r="H20" s="110" t="str">
        <f>IF(SUMIFS(Baza[KO$],Baza[Столбец1],Таблица4[[#This Row],['#]])=0,"",SUMIFS(Baza[KO$],Baza[Столбец1],Таблица4[[#This Row],['#]]))</f>
        <v/>
      </c>
      <c r="I20" s="110" t="str">
        <f>IF(SUMIFS(Baza[WIN$],Baza[Столбец1],Таблица4[[#This Row],['#]])=0,"",SUMIFS(Baza[WIN$],Baza[Столбец1],Таблица4[[#This Row],['#]]))</f>
        <v/>
      </c>
      <c r="J20" s="29">
        <f t="shared" si="1"/>
        <v>-1.1000000000000001</v>
      </c>
    </row>
    <row r="21" spans="2:10" ht="11.1" customHeight="1" x14ac:dyDescent="0.25">
      <c r="B21" s="82" t="str" cm="1">
        <f t="array" ref="B21">IFERROR(INDEX(Baza[Столбец1],SMALL(IF(SMALL(IF(COUNTIF($B$2:$B20,Baza[Столбец1])=0,COUNTIF(Baza[Столбец1],"&lt;"&amp;Baza[Столбец1])+1,""),1)=COUNTIF(Baza[Столбец1],"&lt;"&amp;Baza[Столбец1])+1,ROW(Baza[Столбец1])-MIN(ROW(Baza[Столбец1]))+1),1)),"")</f>
        <v>15:00 $1,1 [PS] GTD</v>
      </c>
      <c r="C21" s="96">
        <f>IF(Таблица4[[#This Row],['#]]="","",COUNTIFS(Baza[Столбец1],Таблица4[[#This Row],['#]])+SUMIFS(Baza[R],Baza[Столбец1],Таблица4[[#This Row],['#]]))</f>
        <v>1</v>
      </c>
      <c r="D21" s="96">
        <f>IF(Таблица4[[#This Row],['#]]="","",SUMIFS(Baza[B$],Baza[Столбец1],Таблица4[[#This Row],['#]]))</f>
        <v>1.1000000000000001</v>
      </c>
      <c r="E21" s="28">
        <f>IFERROR(AVERAGEIFS(Baza[AFS],Baza[Столбец1],Таблица4[[#This Row],['#]])+(AVERAGEIFS(Baza[AFS],Baza[Столбец1],Таблица4[[#This Row],['#]])*0.2),"")</f>
        <v>818.18181818181813</v>
      </c>
      <c r="F21" s="28">
        <f t="shared" si="0"/>
        <v>488.18181818181807</v>
      </c>
      <c r="G21" s="28">
        <f>IFERROR(COUNTIFS(Baza[Столбец1],Таблица4[[#This Row],['#]],Baza[Win],"&gt;0")/C21*100,"")</f>
        <v>100</v>
      </c>
      <c r="H21" s="110" t="str">
        <f>IF(SUMIFS(Baza[KO$],Baza[Столбец1],Таблица4[[#This Row],['#]])=0,"",SUMIFS(Baza[KO$],Baza[Столбец1],Таблица4[[#This Row],['#]]))</f>
        <v/>
      </c>
      <c r="I21" s="110">
        <f>IF(SUMIFS(Baza[WIN$],Baza[Столбец1],Таблица4[[#This Row],['#]])=0,"",SUMIFS(Baza[WIN$],Baza[Столбец1],Таблица4[[#This Row],['#]]))</f>
        <v>6.47</v>
      </c>
      <c r="J21" s="29">
        <f t="shared" si="1"/>
        <v>5.3699999999999992</v>
      </c>
    </row>
    <row r="22" spans="2:10" ht="11.1" customHeight="1" x14ac:dyDescent="0.25">
      <c r="B22" s="82" t="str" cm="1">
        <f t="array" ref="B22">IFERROR(INDEX(Baza[Столбец1],SMALL(IF(SMALL(IF(COUNTIF($B$2:$B21,Baza[Столбец1])=0,COUNTIF(Baza[Столбец1],"&lt;"&amp;Baza[Столбец1])+1,""),1)=COUNTIF(Baza[Столбец1],"&lt;"&amp;Baza[Столбец1])+1,ROW(Baza[Столбец1])-MIN(ROW(Baza[Столбец1]))+1),1)),"")</f>
        <v>15:00 €1 [WN] Monster Stack</v>
      </c>
      <c r="C22" s="96">
        <f>IF(Таблица4[[#This Row],['#]]="","",COUNTIFS(Baza[Столбец1],Таблица4[[#This Row],['#]])+SUMIFS(Baza[R],Baza[Столбец1],Таблица4[[#This Row],['#]]))</f>
        <v>1</v>
      </c>
      <c r="D22" s="96">
        <f>IF(Таблица4[[#This Row],['#]]="","",SUMIFS(Baza[B$],Baza[Столбец1],Таблица4[[#This Row],['#]]))</f>
        <v>1.1200000000000001</v>
      </c>
      <c r="E22" s="28">
        <f>IFERROR(AVERAGEIFS(Baza[AFS],Baza[Столбец1],Таблица4[[#This Row],['#]])+(AVERAGEIFS(Baza[AFS],Baza[Столбец1],Таблица4[[#This Row],['#]])*0.2),"")</f>
        <v>300</v>
      </c>
      <c r="F22" s="28">
        <f t="shared" si="0"/>
        <v>-100</v>
      </c>
      <c r="G22" s="28">
        <f>IFERROR(COUNTIFS(Baza[Столбец1],Таблица4[[#This Row],['#]],Baza[Win],"&gt;0")/C22*100,"")</f>
        <v>0</v>
      </c>
      <c r="H22" s="110" t="str">
        <f>IF(SUMIFS(Baza[KO$],Baza[Столбец1],Таблица4[[#This Row],['#]])=0,"",SUMIFS(Baza[KO$],Baza[Столбец1],Таблица4[[#This Row],['#]]))</f>
        <v/>
      </c>
      <c r="I22" s="110" t="str">
        <f>IF(SUMIFS(Baza[WIN$],Baza[Столбец1],Таблица4[[#This Row],['#]])=0,"",SUMIFS(Baza[WIN$],Baza[Столбец1],Таблица4[[#This Row],['#]]))</f>
        <v/>
      </c>
      <c r="J22" s="29">
        <f t="shared" si="1"/>
        <v>-1.1200000000000001</v>
      </c>
    </row>
    <row r="23" spans="2:10" ht="11.1" customHeight="1" x14ac:dyDescent="0.25">
      <c r="B23" s="82" t="str" cm="1">
        <f t="array" ref="B23">IFERROR(INDEX(Baza[Столбец1],SMALL(IF(SMALL(IF(COUNTIF($B$2:$B22,Baza[Столбец1])=0,COUNTIF(Baza[Столбец1],"&lt;"&amp;Baza[Столбец1])+1,""),1)=COUNTIF(Baza[Столбец1],"&lt;"&amp;Baza[Столбец1])+1,ROW(Baza[Столбец1])-MIN(ROW(Baza[Столбец1]))+1),1)),"")</f>
        <v>16:00 $1 [PAC] 6-Max Think Fast</v>
      </c>
      <c r="C23" s="96">
        <f>IF(Таблица4[[#This Row],['#]]="","",COUNTIFS(Baza[Столбец1],Таблица4[[#This Row],['#]])+SUMIFS(Baza[R],Baza[Столбец1],Таблица4[[#This Row],['#]]))</f>
        <v>1</v>
      </c>
      <c r="D23" s="96">
        <f>IF(Таблица4[[#This Row],['#]]="","",SUMIFS(Baza[B$],Baza[Столбец1],Таблица4[[#This Row],['#]]))</f>
        <v>1</v>
      </c>
      <c r="E23" s="28">
        <f>IFERROR(AVERAGEIFS(Baza[AFS],Baza[Столбец1],Таблица4[[#This Row],['#]])+(AVERAGEIFS(Baza[AFS],Baza[Столбец1],Таблица4[[#This Row],['#]])*0.2),"")</f>
        <v>360</v>
      </c>
      <c r="F23" s="28">
        <f t="shared" si="0"/>
        <v>-100</v>
      </c>
      <c r="G23" s="28">
        <f>IFERROR(COUNTIFS(Baza[Столбец1],Таблица4[[#This Row],['#]],Baza[Win],"&gt;0")/C23*100,"")</f>
        <v>0</v>
      </c>
      <c r="H23" s="110" t="str">
        <f>IF(SUMIFS(Baza[KO$],Baza[Столбец1],Таблица4[[#This Row],['#]])=0,"",SUMIFS(Baza[KO$],Baza[Столбец1],Таблица4[[#This Row],['#]]))</f>
        <v/>
      </c>
      <c r="I23" s="110" t="str">
        <f>IF(SUMIFS(Baza[WIN$],Baza[Столбец1],Таблица4[[#This Row],['#]])=0,"",SUMIFS(Baza[WIN$],Baza[Столбец1],Таблица4[[#This Row],['#]]))</f>
        <v/>
      </c>
      <c r="J23" s="29">
        <f t="shared" si="1"/>
        <v>-1</v>
      </c>
    </row>
    <row r="24" spans="2:10" ht="11.1" customHeight="1" x14ac:dyDescent="0.25">
      <c r="B24" s="82" t="str" cm="1">
        <f t="array" ref="B24">IFERROR(INDEX(Baza[Столбец1],SMALL(IF(SMALL(IF(COUNTIF($B$2:$B23,Baza[Столбец1])=0,COUNTIF(Baza[Столбец1],"&lt;"&amp;Baza[Столбец1])+1,""),1)=COUNTIF(Baza[Столбец1],"&lt;"&amp;Baza[Столбец1])+1,ROW(Baza[Столбец1])-MIN(ROW(Baza[Столбец1]))+1),1)),"")</f>
        <v>16:15 $1,1 [PAC] Guaranteed PKO</v>
      </c>
      <c r="C24" s="96">
        <f>IF(Таблица4[[#This Row],['#]]="","",COUNTIFS(Baza[Столбец1],Таблица4[[#This Row],['#]])+SUMIFS(Baza[R],Baza[Столбец1],Таблица4[[#This Row],['#]]))</f>
        <v>1</v>
      </c>
      <c r="D24" s="96">
        <f>IF(Таблица4[[#This Row],['#]]="","",SUMIFS(Baza[B$],Baza[Столбец1],Таблица4[[#This Row],['#]]))</f>
        <v>1.1000000000000001</v>
      </c>
      <c r="E24" s="28">
        <f>IFERROR(AVERAGEIFS(Baza[AFS],Baza[Столбец1],Таблица4[[#This Row],['#]])+(AVERAGEIFS(Baza[AFS],Baza[Столбец1],Таблица4[[#This Row],['#]])*0.2),"")</f>
        <v>327.27272727272725</v>
      </c>
      <c r="F24" s="28">
        <f t="shared" si="0"/>
        <v>-77.272727272727266</v>
      </c>
      <c r="G24" s="28">
        <f>IFERROR(COUNTIFS(Baza[Столбец1],Таблица4[[#This Row],['#]],Baza[Win],"&gt;0")/C24*100,"")</f>
        <v>0</v>
      </c>
      <c r="H24" s="110">
        <f>IF(SUMIFS(Baza[KO$],Baza[Столбец1],Таблица4[[#This Row],['#]])=0,"",SUMIFS(Baza[KO$],Baza[Столбец1],Таблица4[[#This Row],['#]]))</f>
        <v>0.25</v>
      </c>
      <c r="I24" s="110" t="str">
        <f>IF(SUMIFS(Baza[WIN$],Baza[Столбец1],Таблица4[[#This Row],['#]])=0,"",SUMIFS(Baza[WIN$],Baza[Столбец1],Таблица4[[#This Row],['#]]))</f>
        <v/>
      </c>
      <c r="J24" s="29">
        <f t="shared" si="1"/>
        <v>-0.85000000000000009</v>
      </c>
    </row>
    <row r="25" spans="2:10" ht="11.1" customHeight="1" x14ac:dyDescent="0.25">
      <c r="B25" s="82" t="str" cm="1">
        <f t="array" ref="B25">IFERROR(INDEX(Baza[Столбец1],SMALL(IF(SMALL(IF(COUNTIF($B$2:$B24,Baza[Столбец1])=0,COUNTIF(Baza[Столбец1],"&lt;"&amp;Baza[Столбец1])+1,""),1)=COUNTIF(Baza[Столбец1],"&lt;"&amp;Baza[Столбец1])+1,ROW(Baza[Столбец1])-MIN(ROW(Baza[Столбец1]))+1),1)),"")</f>
        <v>16:15 $1,1 [PS] GTD</v>
      </c>
      <c r="C25" s="96">
        <f>IF(Таблица4[[#This Row],['#]]="","",COUNTIFS(Baza[Столбец1],Таблица4[[#This Row],['#]])+SUMIFS(Baza[R],Baza[Столбец1],Таблица4[[#This Row],['#]]))</f>
        <v>1</v>
      </c>
      <c r="D25" s="96">
        <f>IF(Таблица4[[#This Row],['#]]="","",SUMIFS(Baza[B$],Baza[Столбец1],Таблица4[[#This Row],['#]]))</f>
        <v>1.1000000000000001</v>
      </c>
      <c r="E25" s="28">
        <f>IFERROR(AVERAGEIFS(Baza[AFS],Baza[Столбец1],Таблица4[[#This Row],['#]])+(AVERAGEIFS(Baza[AFS],Baza[Столбец1],Таблица4[[#This Row],['#]])*0.2),"")</f>
        <v>1636.3636363636363</v>
      </c>
      <c r="F25" s="28">
        <f t="shared" si="0"/>
        <v>260.90909090909088</v>
      </c>
      <c r="G25" s="28">
        <f>IFERROR(COUNTIFS(Baza[Столбец1],Таблица4[[#This Row],['#]],Baza[Win],"&gt;0")/C25*100,"")</f>
        <v>100</v>
      </c>
      <c r="H25" s="110" t="str">
        <f>IF(SUMIFS(Baza[KO$],Baza[Столбец1],Таблица4[[#This Row],['#]])=0,"",SUMIFS(Baza[KO$],Baza[Столбец1],Таблица4[[#This Row],['#]]))</f>
        <v/>
      </c>
      <c r="I25" s="110">
        <f>IF(SUMIFS(Baza[WIN$],Baza[Столбец1],Таблица4[[#This Row],['#]])=0,"",SUMIFS(Baza[WIN$],Baza[Столбец1],Таблица4[[#This Row],['#]]))</f>
        <v>3.97</v>
      </c>
      <c r="J25" s="29">
        <f t="shared" si="1"/>
        <v>2.87</v>
      </c>
    </row>
    <row r="26" spans="2:10" ht="11.1" customHeight="1" x14ac:dyDescent="0.25">
      <c r="B26" s="82" t="str" cm="1">
        <f t="array" ref="B26">IFERROR(INDEX(Baza[Столбец1],SMALL(IF(SMALL(IF(COUNTIF($B$2:$B25,Baza[Столбец1])=0,COUNTIF(Baza[Столбец1],"&lt;"&amp;Baza[Столбец1])+1,""),1)=COUNTIF(Baza[Столбец1],"&lt;"&amp;Baza[Столбец1])+1,ROW(Baza[Столбец1])-MIN(ROW(Baza[Столбец1]))+1),1)),"")</f>
        <v>16:30 $2,2 [PAC] Guaranteed</v>
      </c>
      <c r="C26" s="96">
        <f>IF(Таблица4[[#This Row],['#]]="","",COUNTIFS(Baza[Столбец1],Таблица4[[#This Row],['#]])+SUMIFS(Baza[R],Baza[Столбец1],Таблица4[[#This Row],['#]]))</f>
        <v>1</v>
      </c>
      <c r="D26" s="96">
        <f>IF(Таблица4[[#This Row],['#]]="","",SUMIFS(Baza[B$],Baza[Столбец1],Таблица4[[#This Row],['#]]))</f>
        <v>2.2000000000000002</v>
      </c>
      <c r="E26" s="28">
        <f>IFERROR(AVERAGEIFS(Baza[AFS],Baza[Столбец1],Таблица4[[#This Row],['#]])+(AVERAGEIFS(Baza[AFS],Baza[Столбец1],Таблица4[[#This Row],['#]])*0.2),"")</f>
        <v>272.72727272727269</v>
      </c>
      <c r="F26" s="28">
        <f t="shared" si="0"/>
        <v>-100</v>
      </c>
      <c r="G26" s="28">
        <f>IFERROR(COUNTIFS(Baza[Столбец1],Таблица4[[#This Row],['#]],Baza[Win],"&gt;0")/C26*100,"")</f>
        <v>0</v>
      </c>
      <c r="H26" s="110" t="str">
        <f>IF(SUMIFS(Baza[KO$],Baza[Столбец1],Таблица4[[#This Row],['#]])=0,"",SUMIFS(Baza[KO$],Baza[Столбец1],Таблица4[[#This Row],['#]]))</f>
        <v/>
      </c>
      <c r="I26" s="110" t="str">
        <f>IF(SUMIFS(Baza[WIN$],Baza[Столбец1],Таблица4[[#This Row],['#]])=0,"",SUMIFS(Baza[WIN$],Baza[Столбец1],Таблица4[[#This Row],['#]]))</f>
        <v/>
      </c>
      <c r="J26" s="29">
        <f t="shared" si="1"/>
        <v>-2.2000000000000002</v>
      </c>
    </row>
    <row r="27" spans="2:10" ht="11.1" customHeight="1" x14ac:dyDescent="0.25">
      <c r="B27" s="82" t="str" cm="1">
        <f t="array" ref="B27">IFERROR(INDEX(Baza[Столбец1],SMALL(IF(SMALL(IF(COUNTIF($B$2:$B26,Baza[Столбец1])=0,COUNTIF(Baza[Столбец1],"&lt;"&amp;Baza[Столбец1])+1,""),1)=COUNTIF(Baza[Столбец1],"&lt;"&amp;Baza[Столбец1])+1,ROW(Baza[Столбец1])-MIN(ROW(Baza[Столбец1]))+1),1)),"")</f>
        <v/>
      </c>
      <c r="C27" s="96" t="str">
        <f>IF(Таблица4[[#This Row],['#]]="","",COUNTIFS(Baza[Столбец1],Таблица4[[#This Row],['#]])+SUMIFS(Baza[R],Baza[Столбец1],Таблица4[[#This Row],['#]]))</f>
        <v/>
      </c>
      <c r="D27" s="96" t="str">
        <f>IF(Таблица4[[#This Row],['#]]="","",SUMIFS(Baza[B$],Baza[Столбец1],Таблица4[[#This Row],['#]]))</f>
        <v/>
      </c>
      <c r="E27" s="28" t="str">
        <f>IFERROR(AVERAGEIFS(Baza[AFS],Baza[Столбец1],Таблица4[[#This Row],['#]])+(AVERAGEIFS(Baza[AFS],Baza[Столбец1],Таблица4[[#This Row],['#]])*0.2),"")</f>
        <v/>
      </c>
      <c r="F27" s="28" t="str">
        <f t="shared" si="0"/>
        <v/>
      </c>
      <c r="G27" s="28" t="str">
        <f>IFERROR(COUNTIFS(Baza[Столбец1],Таблица4[[#This Row],['#]],Baza[Win],"&gt;0")/C27*100,"")</f>
        <v/>
      </c>
      <c r="H27" s="110" t="str">
        <f>IF(SUMIFS(Baza[KO$],Baza[Столбец1],Таблица4[[#This Row],['#]])=0,"",SUMIFS(Baza[KO$],Baza[Столбец1],Таблица4[[#This Row],['#]]))</f>
        <v/>
      </c>
      <c r="I27" s="110" t="str">
        <f>IF(SUMIFS(Baza[WIN$],Baza[Столбец1],Таблица4[[#This Row],['#]])=0,"",SUMIFS(Baza[WIN$],Baza[Столбец1],Таблица4[[#This Row],['#]]))</f>
        <v/>
      </c>
      <c r="J27" s="29" t="str">
        <f t="shared" si="1"/>
        <v/>
      </c>
    </row>
    <row r="28" spans="2:10" ht="11.1" customHeight="1" x14ac:dyDescent="0.25">
      <c r="B28" s="82" t="str" cm="1">
        <f t="array" ref="B28">IFERROR(INDEX(Baza[Столбец1],SMALL(IF(SMALL(IF(COUNTIF($B$2:$B27,Baza[Столбец1])=0,COUNTIF(Baza[Столбец1],"&lt;"&amp;Baza[Столбец1])+1,""),1)=COUNTIF(Baza[Столбец1],"&lt;"&amp;Baza[Столбец1])+1,ROW(Baza[Столбец1])-MIN(ROW(Baza[Столбец1]))+1),1)),"")</f>
        <v/>
      </c>
      <c r="C28" s="96" t="str">
        <f>IF(Таблица4[[#This Row],['#]]="","",COUNTIFS(Baza[Столбец1],Таблица4[[#This Row],['#]])+SUMIFS(Baza[R],Baza[Столбец1],Таблица4[[#This Row],['#]]))</f>
        <v/>
      </c>
      <c r="D28" s="96" t="str">
        <f>IF(Таблица4[[#This Row],['#]]="","",SUMIFS(Baza[B$],Baza[Столбец1],Таблица4[[#This Row],['#]]))</f>
        <v/>
      </c>
      <c r="E28" s="28" t="str">
        <f>IFERROR(AVERAGEIFS(Baza[AFS],Baza[Столбец1],Таблица4[[#This Row],['#]])+(AVERAGEIFS(Baza[AFS],Baza[Столбец1],Таблица4[[#This Row],['#]])*0.2),"")</f>
        <v/>
      </c>
      <c r="F28" s="28" t="str">
        <f t="shared" si="0"/>
        <v/>
      </c>
      <c r="G28" s="28" t="str">
        <f>IFERROR(COUNTIFS(Baza[Столбец1],Таблица4[[#This Row],['#]],Baza[Win],"&gt;0")/C28*100,"")</f>
        <v/>
      </c>
      <c r="H28" s="110" t="str">
        <f>IF(SUMIFS(Baza[KO$],Baza[Столбец1],Таблица4[[#This Row],['#]])=0,"",SUMIFS(Baza[KO$],Baza[Столбец1],Таблица4[[#This Row],['#]]))</f>
        <v/>
      </c>
      <c r="I28" s="110" t="str">
        <f>IF(SUMIFS(Baza[WIN$],Baza[Столбец1],Таблица4[[#This Row],['#]])=0,"",SUMIFS(Baza[WIN$],Baza[Столбец1],Таблица4[[#This Row],['#]]))</f>
        <v/>
      </c>
      <c r="J28" s="29" t="str">
        <f t="shared" si="1"/>
        <v/>
      </c>
    </row>
    <row r="29" spans="2:10" ht="11.1" customHeight="1" x14ac:dyDescent="0.25">
      <c r="B29" s="82" t="str" cm="1">
        <f t="array" ref="B29">IFERROR(INDEX(Baza[Столбец1],SMALL(IF(SMALL(IF(COUNTIF($B$2:$B28,Baza[Столбец1])=0,COUNTIF(Baza[Столбец1],"&lt;"&amp;Baza[Столбец1])+1,""),1)=COUNTIF(Baza[Столбец1],"&lt;"&amp;Baza[Столбец1])+1,ROW(Baza[Столбец1])-MIN(ROW(Baza[Столбец1]))+1),1)),"")</f>
        <v/>
      </c>
      <c r="C29" s="96" t="str">
        <f>IF(Таблица4[[#This Row],['#]]="","",COUNTIFS(Baza[Столбец1],Таблица4[[#This Row],['#]])+SUMIFS(Baza[R],Baza[Столбец1],Таблица4[[#This Row],['#]]))</f>
        <v/>
      </c>
      <c r="D29" s="96" t="str">
        <f>IF(Таблица4[[#This Row],['#]]="","",SUMIFS(Baza[B$],Baza[Столбец1],Таблица4[[#This Row],['#]]))</f>
        <v/>
      </c>
      <c r="E29" s="28" t="str">
        <f>IFERROR(AVERAGEIFS(Baza[AFS],Baza[Столбец1],Таблица4[[#This Row],['#]])+(AVERAGEIFS(Baza[AFS],Baza[Столбец1],Таблица4[[#This Row],['#]])*0.2),"")</f>
        <v/>
      </c>
      <c r="F29" s="28" t="str">
        <f t="shared" si="0"/>
        <v/>
      </c>
      <c r="G29" s="28" t="str">
        <f>IFERROR(COUNTIFS(Baza[Столбец1],Таблица4[[#This Row],['#]],Baza[Win],"&gt;0")/C29*100,"")</f>
        <v/>
      </c>
      <c r="H29" s="110" t="str">
        <f>IF(SUMIFS(Baza[KO$],Baza[Столбец1],Таблица4[[#This Row],['#]])=0,"",SUMIFS(Baza[KO$],Baza[Столбец1],Таблица4[[#This Row],['#]]))</f>
        <v/>
      </c>
      <c r="I29" s="110" t="str">
        <f>IF(SUMIFS(Baza[WIN$],Baza[Столбец1],Таблица4[[#This Row],['#]])=0,"",SUMIFS(Baza[WIN$],Baza[Столбец1],Таблица4[[#This Row],['#]]))</f>
        <v/>
      </c>
      <c r="J29" s="29" t="str">
        <f t="shared" si="1"/>
        <v/>
      </c>
    </row>
    <row r="30" spans="2:10" ht="11.1" customHeight="1" x14ac:dyDescent="0.25">
      <c r="B30" s="82" t="str" cm="1">
        <f t="array" ref="B30">IFERROR(INDEX(Baza[Столбец1],SMALL(IF(SMALL(IF(COUNTIF($B$2:$B29,Baza[Столбец1])=0,COUNTIF(Baza[Столбец1],"&lt;"&amp;Baza[Столбец1])+1,""),1)=COUNTIF(Baza[Столбец1],"&lt;"&amp;Baza[Столбец1])+1,ROW(Baza[Столбец1])-MIN(ROW(Baza[Столбец1]))+1),1)),"")</f>
        <v/>
      </c>
      <c r="C30" s="96" t="str">
        <f>IF(Таблица4[[#This Row],['#]]="","",COUNTIFS(Baza[Столбец1],Таблица4[[#This Row],['#]])+SUMIFS(Baza[R],Baza[Столбец1],Таблица4[[#This Row],['#]]))</f>
        <v/>
      </c>
      <c r="D30" s="96" t="str">
        <f>IF(Таблица4[[#This Row],['#]]="","",SUMIFS(Baza[B$],Baza[Столбец1],Таблица4[[#This Row],['#]]))</f>
        <v/>
      </c>
      <c r="E30" s="28" t="str">
        <f>IFERROR(AVERAGEIFS(Baza[AFS],Baza[Столбец1],Таблица4[[#This Row],['#]])+(AVERAGEIFS(Baza[AFS],Baza[Столбец1],Таблица4[[#This Row],['#]])*0.2),"")</f>
        <v/>
      </c>
      <c r="F30" s="28" t="str">
        <f t="shared" si="0"/>
        <v/>
      </c>
      <c r="G30" s="28" t="str">
        <f>IFERROR(COUNTIFS(Baza[Столбец1],Таблица4[[#This Row],['#]],Baza[Win],"&gt;0")/C30*100,"")</f>
        <v/>
      </c>
      <c r="H30" s="110" t="str">
        <f>IF(SUMIFS(Baza[KO$],Baza[Столбец1],Таблица4[[#This Row],['#]])=0,"",SUMIFS(Baza[KO$],Baza[Столбец1],Таблица4[[#This Row],['#]]))</f>
        <v/>
      </c>
      <c r="I30" s="110" t="str">
        <f>IF(SUMIFS(Baza[WIN$],Baza[Столбец1],Таблица4[[#This Row],['#]])=0,"",SUMIFS(Baza[WIN$],Baza[Столбец1],Таблица4[[#This Row],['#]]))</f>
        <v/>
      </c>
      <c r="J30" s="29" t="str">
        <f t="shared" si="1"/>
        <v/>
      </c>
    </row>
    <row r="31" spans="2:10" ht="11.1" customHeight="1" x14ac:dyDescent="0.25">
      <c r="B31" s="82" t="str" cm="1">
        <f t="array" ref="B31">IFERROR(INDEX(Baza[Столбец1],SMALL(IF(SMALL(IF(COUNTIF($B$2:$B30,Baza[Столбец1])=0,COUNTIF(Baza[Столбец1],"&lt;"&amp;Baza[Столбец1])+1,""),1)=COUNTIF(Baza[Столбец1],"&lt;"&amp;Baza[Столбец1])+1,ROW(Baza[Столбец1])-MIN(ROW(Baza[Столбец1]))+1),1)),"")</f>
        <v/>
      </c>
      <c r="C31" s="96" t="str">
        <f>IF(Таблица4[[#This Row],['#]]="","",COUNTIFS(Baza[Столбец1],Таблица4[[#This Row],['#]])+SUMIFS(Baza[R],Baza[Столбец1],Таблица4[[#This Row],['#]]))</f>
        <v/>
      </c>
      <c r="D31" s="96" t="str">
        <f>IF(Таблица4[[#This Row],['#]]="","",SUMIFS(Baza[B$],Baza[Столбец1],Таблица4[[#This Row],['#]]))</f>
        <v/>
      </c>
      <c r="E31" s="28" t="str">
        <f>IFERROR(AVERAGEIFS(Baza[AFS],Baza[Столбец1],Таблица4[[#This Row],['#]])+(AVERAGEIFS(Baza[AFS],Baza[Столбец1],Таблица4[[#This Row],['#]])*0.2),"")</f>
        <v/>
      </c>
      <c r="F31" s="28" t="str">
        <f t="shared" si="0"/>
        <v/>
      </c>
      <c r="G31" s="28" t="str">
        <f>IFERROR(COUNTIFS(Baza[Столбец1],Таблица4[[#This Row],['#]],Baza[Win],"&gt;0")/C31*100,"")</f>
        <v/>
      </c>
      <c r="H31" s="110" t="str">
        <f>IF(SUMIFS(Baza[KO$],Baza[Столбец1],Таблица4[[#This Row],['#]])=0,"",SUMIFS(Baza[KO$],Baza[Столбец1],Таблица4[[#This Row],['#]]))</f>
        <v/>
      </c>
      <c r="I31" s="110" t="str">
        <f>IF(SUMIFS(Baza[WIN$],Baza[Столбец1],Таблица4[[#This Row],['#]])=0,"",SUMIFS(Baza[WIN$],Baza[Столбец1],Таблица4[[#This Row],['#]]))</f>
        <v/>
      </c>
      <c r="J31" s="29" t="str">
        <f t="shared" si="1"/>
        <v/>
      </c>
    </row>
    <row r="32" spans="2:10" ht="11.1" customHeight="1" x14ac:dyDescent="0.25">
      <c r="B32" s="82" t="str" cm="1">
        <f t="array" ref="B32">IFERROR(INDEX(Baza[Столбец1],SMALL(IF(SMALL(IF(COUNTIF($B$2:$B31,Baza[Столбец1])=0,COUNTIF(Baza[Столбец1],"&lt;"&amp;Baza[Столбец1])+1,""),1)=COUNTIF(Baza[Столбец1],"&lt;"&amp;Baza[Столбец1])+1,ROW(Baza[Столбец1])-MIN(ROW(Baza[Столбец1]))+1),1)),"")</f>
        <v/>
      </c>
      <c r="C32" s="96" t="str">
        <f>IF(Таблица4[[#This Row],['#]]="","",COUNTIFS(Baza[Столбец1],Таблица4[[#This Row],['#]])+SUMIFS(Baza[R],Baza[Столбец1],Таблица4[[#This Row],['#]]))</f>
        <v/>
      </c>
      <c r="D32" s="96" t="str">
        <f>IF(Таблица4[[#This Row],['#]]="","",SUMIFS(Baza[B$],Baza[Столбец1],Таблица4[[#This Row],['#]]))</f>
        <v/>
      </c>
      <c r="E32" s="28" t="str">
        <f>IFERROR(AVERAGEIFS(Baza[AFS],Baza[Столбец1],Таблица4[[#This Row],['#]])+(AVERAGEIFS(Baza[AFS],Baza[Столбец1],Таблица4[[#This Row],['#]])*0.2),"")</f>
        <v/>
      </c>
      <c r="F32" s="28" t="str">
        <f t="shared" si="0"/>
        <v/>
      </c>
      <c r="G32" s="28" t="str">
        <f>IFERROR(COUNTIFS(Baza[Столбец1],Таблица4[[#This Row],['#]],Baza[Win],"&gt;0")/C32*100,"")</f>
        <v/>
      </c>
      <c r="H32" s="110" t="str">
        <f>IF(SUMIFS(Baza[KO$],Baza[Столбец1],Таблица4[[#This Row],['#]])=0,"",SUMIFS(Baza[KO$],Baza[Столбец1],Таблица4[[#This Row],['#]]))</f>
        <v/>
      </c>
      <c r="I32" s="110" t="str">
        <f>IF(SUMIFS(Baza[WIN$],Baza[Столбец1],Таблица4[[#This Row],['#]])=0,"",SUMIFS(Baza[WIN$],Baza[Столбец1],Таблица4[[#This Row],['#]]))</f>
        <v/>
      </c>
      <c r="J32" s="29" t="str">
        <f t="shared" si="1"/>
        <v/>
      </c>
    </row>
    <row r="33" spans="2:10" ht="11.1" customHeight="1" x14ac:dyDescent="0.25">
      <c r="B33" s="83" t="str" cm="1">
        <f t="array" ref="B33">IFERROR(INDEX(Baza[Столбец1],SMALL(IF(SMALL(IF(COUNTIF($B$2:$B32,Baza[Столбец1])=0,COUNTIF(Baza[Столбец1],"&lt;"&amp;Baza[Столбец1])+1,""),1)=COUNTIF(Baza[Столбец1],"&lt;"&amp;Baza[Столбец1])+1,ROW(Baza[Столбец1])-MIN(ROW(Baza[Столбец1]))+1),1)),"")</f>
        <v/>
      </c>
      <c r="C33" s="111" t="str">
        <f>IF(Таблица4[[#This Row],['#]]="","",COUNTIFS(Baza[Столбец1],Таблица4[[#This Row],['#]])+SUMIFS(Baza[R],Baza[Столбец1],Таблица4[[#This Row],['#]]))</f>
        <v/>
      </c>
      <c r="D33" s="111" t="str">
        <f>IF(Таблица4[[#This Row],['#]]="","",SUMIFS(Baza[B$],Baza[Столбец1],Таблица4[[#This Row],['#]]))</f>
        <v/>
      </c>
      <c r="E33" s="26" t="str">
        <f>IFERROR(AVERAGEIFS(Baza[AFS],Baza[Столбец1],Таблица4[[#This Row],['#]])+(AVERAGEIFS(Baza[AFS],Baza[Столбец1],Таблица4[[#This Row],['#]])*0.2),"")</f>
        <v/>
      </c>
      <c r="F33" s="26" t="str">
        <f t="shared" si="0"/>
        <v/>
      </c>
      <c r="G33" s="26" t="str">
        <f>IFERROR(COUNTIFS(Baza[Столбец1],Таблица4[[#This Row],['#]],Baza[Win],"&gt;0")/C33*100,"")</f>
        <v/>
      </c>
      <c r="H33" s="112" t="str">
        <f>IF(SUMIFS(Baza[KO$],Baza[Столбец1],Таблица4[[#This Row],['#]])=0,"",SUMIFS(Baza[KO$],Baza[Столбец1],Таблица4[[#This Row],['#]]))</f>
        <v/>
      </c>
      <c r="I33" s="112" t="str">
        <f>IF(SUMIFS(Baza[WIN$],Baza[Столбец1],Таблица4[[#This Row],['#]])=0,"",SUMIFS(Baza[WIN$],Baza[Столбец1],Таблица4[[#This Row],['#]]))</f>
        <v/>
      </c>
      <c r="J33" s="30" t="str">
        <f t="shared" si="1"/>
        <v/>
      </c>
    </row>
    <row r="34" spans="2:10" ht="11.1" customHeight="1" x14ac:dyDescent="0.25">
      <c r="B34" s="84" t="str" cm="1">
        <f t="array" ref="B34">IFERROR(INDEX(Baza[Столбец1],SMALL(IF(SMALL(IF(COUNTIF($B$2:$B33,Baza[Столбец1])=0,COUNTIF(Baza[Столбец1],"&lt;"&amp;Baza[Столбец1])+1,""),1)=COUNTIF(Baza[Столбец1],"&lt;"&amp;Baza[Столбец1])+1,ROW(Baza[Столбец1])-MIN(ROW(Baza[Столбец1]))+1),1)),"")</f>
        <v/>
      </c>
      <c r="C34" s="96" t="str">
        <f>IF(Таблица4[[#This Row],['#]]="","",COUNTIFS(Baza[Столбец1],Таблица4[[#This Row],['#]])+SUMIFS(Baza[R],Baza[Столбец1],Таблица4[[#This Row],['#]]))</f>
        <v/>
      </c>
      <c r="D34" s="96" t="str">
        <f>IF(Таблица4[[#This Row],['#]]="","",SUMIFS(Baza[B$],Baza[Столбец1],Таблица4[[#This Row],['#]]))</f>
        <v/>
      </c>
      <c r="E34" s="28" t="str">
        <f>IFERROR(AVERAGEIFS(Baza[AFS],Baza[Столбец1],Таблица4[[#This Row],['#]])+(AVERAGEIFS(Baza[AFS],Baza[Столбец1],Таблица4[[#This Row],['#]])*0.2),"")</f>
        <v/>
      </c>
      <c r="F34" s="28" t="str">
        <f t="shared" si="0"/>
        <v/>
      </c>
      <c r="G34" s="28" t="str">
        <f>IFERROR(COUNTIFS(Baza[Столбец1],Таблица4[[#This Row],['#]],Baza[Win],"&gt;0")/C34*100,"")</f>
        <v/>
      </c>
      <c r="H34" s="110" t="str">
        <f>IF(SUMIFS(Baza[KO$],Baza[Столбец1],Таблица4[[#This Row],['#]])=0,"",SUMIFS(Baza[KO$],Baza[Столбец1],Таблица4[[#This Row],['#]]))</f>
        <v/>
      </c>
      <c r="I34" s="110" t="str">
        <f>IF(SUMIFS(Baza[WIN$],Baza[Столбец1],Таблица4[[#This Row],['#]])=0,"",SUMIFS(Baza[WIN$],Baza[Столбец1],Таблица4[[#This Row],['#]]))</f>
        <v/>
      </c>
      <c r="J34" s="29" t="str">
        <f t="shared" si="1"/>
        <v/>
      </c>
    </row>
    <row r="35" spans="2:10" ht="11.1" customHeight="1" x14ac:dyDescent="0.25">
      <c r="B35" s="84" t="str" cm="1">
        <f t="array" ref="B35">IFERROR(INDEX(Baza[Столбец1],SMALL(IF(SMALL(IF(COUNTIF($B$2:$B34,Baza[Столбец1])=0,COUNTIF(Baza[Столбец1],"&lt;"&amp;Baza[Столбец1])+1,""),1)=COUNTIF(Baza[Столбец1],"&lt;"&amp;Baza[Столбец1])+1,ROW(Baza[Столбец1])-MIN(ROW(Baza[Столбец1]))+1),1)),"")</f>
        <v/>
      </c>
      <c r="C35" s="96" t="str">
        <f>IF(Таблица4[[#This Row],['#]]="","",COUNTIFS(Baza[Столбец1],Таблица4[[#This Row],['#]])+SUMIFS(Baza[R],Baza[Столбец1],Таблица4[[#This Row],['#]]))</f>
        <v/>
      </c>
      <c r="D35" s="96" t="str">
        <f>IF(Таблица4[[#This Row],['#]]="","",SUMIFS(Baza[B$],Baza[Столбец1],Таблица4[[#This Row],['#]]))</f>
        <v/>
      </c>
      <c r="E35" s="28" t="str">
        <f>IFERROR(AVERAGEIFS(Baza[AFS],Baza[Столбец1],Таблица4[[#This Row],['#]])+(AVERAGEIFS(Baza[AFS],Baza[Столбец1],Таблица4[[#This Row],['#]])*0.2),"")</f>
        <v/>
      </c>
      <c r="F35" s="28" t="str">
        <f t="shared" ref="F35:F66" si="2">IFERROR(J35/D35*100,"")</f>
        <v/>
      </c>
      <c r="G35" s="28" t="str">
        <f>IFERROR(COUNTIFS(Baza[Столбец1],Таблица4[[#This Row],['#]],Baza[Win],"&gt;0")/C35*100,"")</f>
        <v/>
      </c>
      <c r="H35" s="110" t="str">
        <f>IF(SUMIFS(Baza[KO$],Baza[Столбец1],Таблица4[[#This Row],['#]])=0,"",SUMIFS(Baza[KO$],Baza[Столбец1],Таблица4[[#This Row],['#]]))</f>
        <v/>
      </c>
      <c r="I35" s="110" t="str">
        <f>IF(SUMIFS(Baza[WIN$],Baza[Столбец1],Таблица4[[#This Row],['#]])=0,"",SUMIFS(Baza[WIN$],Baza[Столбец1],Таблица4[[#This Row],['#]]))</f>
        <v/>
      </c>
      <c r="J35" s="29" t="str">
        <f t="shared" ref="J35:J66" si="3">IFERROR(IF(I35="",0,I35)+IF(H35="",0,H35)-D35,"")</f>
        <v/>
      </c>
    </row>
    <row r="36" spans="2:10" ht="11.1" customHeight="1" x14ac:dyDescent="0.25">
      <c r="B36" s="84" t="str" cm="1">
        <f t="array" ref="B36">IFERROR(INDEX(Baza[Столбец1],SMALL(IF(SMALL(IF(COUNTIF($B$2:$B35,Baza[Столбец1])=0,COUNTIF(Baza[Столбец1],"&lt;"&amp;Baza[Столбец1])+1,""),1)=COUNTIF(Baza[Столбец1],"&lt;"&amp;Baza[Столбец1])+1,ROW(Baza[Столбец1])-MIN(ROW(Baza[Столбец1]))+1),1)),"")</f>
        <v/>
      </c>
      <c r="C36" s="96" t="str">
        <f>IF(Таблица4[[#This Row],['#]]="","",COUNTIFS(Baza[Столбец1],Таблица4[[#This Row],['#]])+SUMIFS(Baza[R],Baza[Столбец1],Таблица4[[#This Row],['#]]))</f>
        <v/>
      </c>
      <c r="D36" s="96" t="str">
        <f>IF(Таблица4[[#This Row],['#]]="","",SUMIFS(Baza[B$],Baza[Столбец1],Таблица4[[#This Row],['#]]))</f>
        <v/>
      </c>
      <c r="E36" s="28" t="str">
        <f>IFERROR(AVERAGEIFS(Baza[AFS],Baza[Столбец1],Таблица4[[#This Row],['#]])+(AVERAGEIFS(Baza[AFS],Baza[Столбец1],Таблица4[[#This Row],['#]])*0.2),"")</f>
        <v/>
      </c>
      <c r="F36" s="28" t="str">
        <f t="shared" si="2"/>
        <v/>
      </c>
      <c r="G36" s="28" t="str">
        <f>IFERROR(COUNTIFS(Baza[Столбец1],Таблица4[[#This Row],['#]],Baza[Win],"&gt;0")/C36*100,"")</f>
        <v/>
      </c>
      <c r="H36" s="110" t="str">
        <f>IF(SUMIFS(Baza[KO$],Baza[Столбец1],Таблица4[[#This Row],['#]])=0,"",SUMIFS(Baza[KO$],Baza[Столбец1],Таблица4[[#This Row],['#]]))</f>
        <v/>
      </c>
      <c r="I36" s="110" t="str">
        <f>IF(SUMIFS(Baza[WIN$],Baza[Столбец1],Таблица4[[#This Row],['#]])=0,"",SUMIFS(Baza[WIN$],Baza[Столбец1],Таблица4[[#This Row],['#]]))</f>
        <v/>
      </c>
      <c r="J36" s="29" t="str">
        <f t="shared" si="3"/>
        <v/>
      </c>
    </row>
    <row r="37" spans="2:10" ht="11.1" customHeight="1" x14ac:dyDescent="0.25">
      <c r="B37" s="84" t="str" cm="1">
        <f t="array" ref="B37">IFERROR(INDEX(Baza[Столбец1],SMALL(IF(SMALL(IF(COUNTIF($B$2:$B36,Baza[Столбец1])=0,COUNTIF(Baza[Столбец1],"&lt;"&amp;Baza[Столбец1])+1,""),1)=COUNTIF(Baza[Столбец1],"&lt;"&amp;Baza[Столбец1])+1,ROW(Baza[Столбец1])-MIN(ROW(Baza[Столбец1]))+1),1)),"")</f>
        <v/>
      </c>
      <c r="C37" s="96" t="str">
        <f>IF(Таблица4[[#This Row],['#]]="","",COUNTIFS(Baza[Столбец1],Таблица4[[#This Row],['#]])+SUMIFS(Baza[R],Baza[Столбец1],Таблица4[[#This Row],['#]]))</f>
        <v/>
      </c>
      <c r="D37" s="96" t="str">
        <f>IF(Таблица4[[#This Row],['#]]="","",SUMIFS(Baza[B$],Baza[Столбец1],Таблица4[[#This Row],['#]]))</f>
        <v/>
      </c>
      <c r="E37" s="28" t="str">
        <f>IFERROR(AVERAGEIFS(Baza[AFS],Baza[Столбец1],Таблица4[[#This Row],['#]])+(AVERAGEIFS(Baza[AFS],Baza[Столбец1],Таблица4[[#This Row],['#]])*0.2),"")</f>
        <v/>
      </c>
      <c r="F37" s="28" t="str">
        <f t="shared" si="2"/>
        <v/>
      </c>
      <c r="G37" s="28" t="str">
        <f>IFERROR(COUNTIFS(Baza[Столбец1],Таблица4[[#This Row],['#]],Baza[Win],"&gt;0")/C37*100,"")</f>
        <v/>
      </c>
      <c r="H37" s="110" t="str">
        <f>IF(SUMIFS(Baza[KO$],Baza[Столбец1],Таблица4[[#This Row],['#]])=0,"",SUMIFS(Baza[KO$],Baza[Столбец1],Таблица4[[#This Row],['#]]))</f>
        <v/>
      </c>
      <c r="I37" s="110" t="str">
        <f>IF(SUMIFS(Baza[WIN$],Baza[Столбец1],Таблица4[[#This Row],['#]])=0,"",SUMIFS(Baza[WIN$],Baza[Столбец1],Таблица4[[#This Row],['#]]))</f>
        <v/>
      </c>
      <c r="J37" s="29" t="str">
        <f t="shared" si="3"/>
        <v/>
      </c>
    </row>
    <row r="38" spans="2:10" ht="11.1" customHeight="1" x14ac:dyDescent="0.25">
      <c r="B38" s="84" t="str" cm="1">
        <f t="array" ref="B38">IFERROR(INDEX(Baza[Столбец1],SMALL(IF(SMALL(IF(COUNTIF($B$2:$B37,Baza[Столбец1])=0,COUNTIF(Baza[Столбец1],"&lt;"&amp;Baza[Столбец1])+1,""),1)=COUNTIF(Baza[Столбец1],"&lt;"&amp;Baza[Столбец1])+1,ROW(Baza[Столбец1])-MIN(ROW(Baza[Столбец1]))+1),1)),"")</f>
        <v/>
      </c>
      <c r="C38" s="96" t="str">
        <f>IF(Таблица4[[#This Row],['#]]="","",COUNTIFS(Baza[Столбец1],Таблица4[[#This Row],['#]])+SUMIFS(Baza[R],Baza[Столбец1],Таблица4[[#This Row],['#]]))</f>
        <v/>
      </c>
      <c r="D38" s="96" t="str">
        <f>IF(Таблица4[[#This Row],['#]]="","",SUMIFS(Baza[B$],Baza[Столбец1],Таблица4[[#This Row],['#]]))</f>
        <v/>
      </c>
      <c r="E38" s="28" t="str">
        <f>IFERROR(AVERAGEIFS(Baza[AFS],Baza[Столбец1],Таблица4[[#This Row],['#]])+(AVERAGEIFS(Baza[AFS],Baza[Столбец1],Таблица4[[#This Row],['#]])*0.2),"")</f>
        <v/>
      </c>
      <c r="F38" s="28" t="str">
        <f t="shared" si="2"/>
        <v/>
      </c>
      <c r="G38" s="28" t="str">
        <f>IFERROR(COUNTIFS(Baza[Столбец1],Таблица4[[#This Row],['#]],Baza[Win],"&gt;0")/C38*100,"")</f>
        <v/>
      </c>
      <c r="H38" s="110" t="str">
        <f>IF(SUMIFS(Baza[KO$],Baza[Столбец1],Таблица4[[#This Row],['#]])=0,"",SUMIFS(Baza[KO$],Baza[Столбец1],Таблица4[[#This Row],['#]]))</f>
        <v/>
      </c>
      <c r="I38" s="110" t="str">
        <f>IF(SUMIFS(Baza[WIN$],Baza[Столбец1],Таблица4[[#This Row],['#]])=0,"",SUMIFS(Baza[WIN$],Baza[Столбец1],Таблица4[[#This Row],['#]]))</f>
        <v/>
      </c>
      <c r="J38" s="29" t="str">
        <f t="shared" si="3"/>
        <v/>
      </c>
    </row>
    <row r="39" spans="2:10" ht="11.1" customHeight="1" x14ac:dyDescent="0.25">
      <c r="B39" s="84" t="str" cm="1">
        <f t="array" ref="B39">IFERROR(INDEX(Baza[Столбец1],SMALL(IF(SMALL(IF(COUNTIF($B$2:$B38,Baza[Столбец1])=0,COUNTIF(Baza[Столбец1],"&lt;"&amp;Baza[Столбец1])+1,""),1)=COUNTIF(Baza[Столбец1],"&lt;"&amp;Baza[Столбец1])+1,ROW(Baza[Столбец1])-MIN(ROW(Baza[Столбец1]))+1),1)),"")</f>
        <v/>
      </c>
      <c r="C39" s="96" t="str">
        <f>IF(Таблица4[[#This Row],['#]]="","",COUNTIFS(Baza[Столбец1],Таблица4[[#This Row],['#]])+SUMIFS(Baza[R],Baza[Столбец1],Таблица4[[#This Row],['#]]))</f>
        <v/>
      </c>
      <c r="D39" s="96" t="str">
        <f>IF(Таблица4[[#This Row],['#]]="","",SUMIFS(Baza[B$],Baza[Столбец1],Таблица4[[#This Row],['#]]))</f>
        <v/>
      </c>
      <c r="E39" s="28" t="str">
        <f>IFERROR(AVERAGEIFS(Baza[AFS],Baza[Столбец1],Таблица4[[#This Row],['#]])+(AVERAGEIFS(Baza[AFS],Baza[Столбец1],Таблица4[[#This Row],['#]])*0.2),"")</f>
        <v/>
      </c>
      <c r="F39" s="28" t="str">
        <f t="shared" si="2"/>
        <v/>
      </c>
      <c r="G39" s="28" t="str">
        <f>IFERROR(COUNTIFS(Baza[Столбец1],Таблица4[[#This Row],['#]],Baza[Win],"&gt;0")/C39*100,"")</f>
        <v/>
      </c>
      <c r="H39" s="110" t="str">
        <f>IF(SUMIFS(Baza[KO$],Baza[Столбец1],Таблица4[[#This Row],['#]])=0,"",SUMIFS(Baza[KO$],Baza[Столбец1],Таблица4[[#This Row],['#]]))</f>
        <v/>
      </c>
      <c r="I39" s="110" t="str">
        <f>IF(SUMIFS(Baza[WIN$],Baza[Столбец1],Таблица4[[#This Row],['#]])=0,"",SUMIFS(Baza[WIN$],Baza[Столбец1],Таблица4[[#This Row],['#]]))</f>
        <v/>
      </c>
      <c r="J39" s="29" t="str">
        <f t="shared" si="3"/>
        <v/>
      </c>
    </row>
    <row r="40" spans="2:10" ht="11.1" customHeight="1" x14ac:dyDescent="0.25">
      <c r="B40" s="84" t="str" cm="1">
        <f t="array" ref="B40">IFERROR(INDEX(Baza[Столбец1],SMALL(IF(SMALL(IF(COUNTIF($B$2:$B39,Baza[Столбец1])=0,COUNTIF(Baza[Столбец1],"&lt;"&amp;Baza[Столбец1])+1,""),1)=COUNTIF(Baza[Столбец1],"&lt;"&amp;Baza[Столбец1])+1,ROW(Baza[Столбец1])-MIN(ROW(Baza[Столбец1]))+1),1)),"")</f>
        <v/>
      </c>
      <c r="C40" s="96" t="str">
        <f>IF(Таблица4[[#This Row],['#]]="","",COUNTIFS(Baza[Столбец1],Таблица4[[#This Row],['#]])+SUMIFS(Baza[R],Baza[Столбец1],Таблица4[[#This Row],['#]]))</f>
        <v/>
      </c>
      <c r="D40" s="96" t="str">
        <f>IF(Таблица4[[#This Row],['#]]="","",SUMIFS(Baza[B$],Baza[Столбец1],Таблица4[[#This Row],['#]]))</f>
        <v/>
      </c>
      <c r="E40" s="28" t="str">
        <f>IFERROR(AVERAGEIFS(Baza[AFS],Baza[Столбец1],Таблица4[[#This Row],['#]])+(AVERAGEIFS(Baza[AFS],Baza[Столбец1],Таблица4[[#This Row],['#]])*0.2),"")</f>
        <v/>
      </c>
      <c r="F40" s="28" t="str">
        <f t="shared" si="2"/>
        <v/>
      </c>
      <c r="G40" s="28" t="str">
        <f>IFERROR(COUNTIFS(Baza[Столбец1],Таблица4[[#This Row],['#]],Baza[Win],"&gt;0")/C40*100,"")</f>
        <v/>
      </c>
      <c r="H40" s="110" t="str">
        <f>IF(SUMIFS(Baza[KO$],Baza[Столбец1],Таблица4[[#This Row],['#]])=0,"",SUMIFS(Baza[KO$],Baza[Столбец1],Таблица4[[#This Row],['#]]))</f>
        <v/>
      </c>
      <c r="I40" s="110" t="str">
        <f>IF(SUMIFS(Baza[WIN$],Baza[Столбец1],Таблица4[[#This Row],['#]])=0,"",SUMIFS(Baza[WIN$],Baza[Столбец1],Таблица4[[#This Row],['#]]))</f>
        <v/>
      </c>
      <c r="J40" s="29" t="str">
        <f t="shared" si="3"/>
        <v/>
      </c>
    </row>
    <row r="41" spans="2:10" ht="11.1" customHeight="1" x14ac:dyDescent="0.25">
      <c r="B41" s="84" t="str" cm="1">
        <f t="array" ref="B41">IFERROR(INDEX(Baza[Столбец1],SMALL(IF(SMALL(IF(COUNTIF($B$2:$B40,Baza[Столбец1])=0,COUNTIF(Baza[Столбец1],"&lt;"&amp;Baza[Столбец1])+1,""),1)=COUNTIF(Baza[Столбец1],"&lt;"&amp;Baza[Столбец1])+1,ROW(Baza[Столбец1])-MIN(ROW(Baza[Столбец1]))+1),1)),"")</f>
        <v/>
      </c>
      <c r="C41" s="96" t="str">
        <f>IF(Таблица4[[#This Row],['#]]="","",COUNTIFS(Baza[Столбец1],Таблица4[[#This Row],['#]])+SUMIFS(Baza[R],Baza[Столбец1],Таблица4[[#This Row],['#]]))</f>
        <v/>
      </c>
      <c r="D41" s="96" t="str">
        <f>IF(Таблица4[[#This Row],['#]]="","",SUMIFS(Baza[B$],Baza[Столбец1],Таблица4[[#This Row],['#]]))</f>
        <v/>
      </c>
      <c r="E41" s="28" t="str">
        <f>IFERROR(AVERAGEIFS(Baza[AFS],Baza[Столбец1],Таблица4[[#This Row],['#]])+(AVERAGEIFS(Baza[AFS],Baza[Столбец1],Таблица4[[#This Row],['#]])*0.2),"")</f>
        <v/>
      </c>
      <c r="F41" s="28" t="str">
        <f t="shared" si="2"/>
        <v/>
      </c>
      <c r="G41" s="28" t="str">
        <f>IFERROR(COUNTIFS(Baza[Столбец1],Таблица4[[#This Row],['#]],Baza[Win],"&gt;0")/C41*100,"")</f>
        <v/>
      </c>
      <c r="H41" s="110" t="str">
        <f>IF(SUMIFS(Baza[KO$],Baza[Столбец1],Таблица4[[#This Row],['#]])=0,"",SUMIFS(Baza[KO$],Baza[Столбец1],Таблица4[[#This Row],['#]]))</f>
        <v/>
      </c>
      <c r="I41" s="110" t="str">
        <f>IF(SUMIFS(Baza[WIN$],Baza[Столбец1],Таблица4[[#This Row],['#]])=0,"",SUMIFS(Baza[WIN$],Baza[Столбец1],Таблица4[[#This Row],['#]]))</f>
        <v/>
      </c>
      <c r="J41" s="29" t="str">
        <f t="shared" si="3"/>
        <v/>
      </c>
    </row>
    <row r="42" spans="2:10" ht="11.1" customHeight="1" x14ac:dyDescent="0.25">
      <c r="B42" s="84" t="str" cm="1">
        <f t="array" ref="B42">IFERROR(INDEX(Baza[Столбец1],SMALL(IF(SMALL(IF(COUNTIF($B$2:$B41,Baza[Столбец1])=0,COUNTIF(Baza[Столбец1],"&lt;"&amp;Baza[Столбец1])+1,""),1)=COUNTIF(Baza[Столбец1],"&lt;"&amp;Baza[Столбец1])+1,ROW(Baza[Столбец1])-MIN(ROW(Baza[Столбец1]))+1),1)),"")</f>
        <v/>
      </c>
      <c r="C42" s="96" t="str">
        <f>IF(Таблица4[[#This Row],['#]]="","",COUNTIFS(Baza[Столбец1],Таблица4[[#This Row],['#]])+SUMIFS(Baza[R],Baza[Столбец1],Таблица4[[#This Row],['#]]))</f>
        <v/>
      </c>
      <c r="D42" s="96" t="str">
        <f>IF(Таблица4[[#This Row],['#]]="","",SUMIFS(Baza[B$],Baza[Столбец1],Таблица4[[#This Row],['#]]))</f>
        <v/>
      </c>
      <c r="E42" s="28" t="str">
        <f>IFERROR(AVERAGEIFS(Baza[AFS],Baza[Столбец1],Таблица4[[#This Row],['#]])+(AVERAGEIFS(Baza[AFS],Baza[Столбец1],Таблица4[[#This Row],['#]])*0.2),"")</f>
        <v/>
      </c>
      <c r="F42" s="28" t="str">
        <f t="shared" si="2"/>
        <v/>
      </c>
      <c r="G42" s="28" t="str">
        <f>IFERROR(COUNTIFS(Baza[Столбец1],Таблица4[[#This Row],['#]],Baza[Win],"&gt;0")/C42*100,"")</f>
        <v/>
      </c>
      <c r="H42" s="110" t="str">
        <f>IF(SUMIFS(Baza[KO$],Baza[Столбец1],Таблица4[[#This Row],['#]])=0,"",SUMIFS(Baza[KO$],Baza[Столбец1],Таблица4[[#This Row],['#]]))</f>
        <v/>
      </c>
      <c r="I42" s="110" t="str">
        <f>IF(SUMIFS(Baza[WIN$],Baza[Столбец1],Таблица4[[#This Row],['#]])=0,"",SUMIFS(Baza[WIN$],Baza[Столбец1],Таблица4[[#This Row],['#]]))</f>
        <v/>
      </c>
      <c r="J42" s="29" t="str">
        <f t="shared" si="3"/>
        <v/>
      </c>
    </row>
    <row r="43" spans="2:10" ht="11.1" customHeight="1" x14ac:dyDescent="0.25">
      <c r="B43" s="84" t="str" cm="1">
        <f t="array" ref="B43">IFERROR(INDEX(Baza[Столбец1],SMALL(IF(SMALL(IF(COUNTIF($B$2:$B42,Baza[Столбец1])=0,COUNTIF(Baza[Столбец1],"&lt;"&amp;Baza[Столбец1])+1,""),1)=COUNTIF(Baza[Столбец1],"&lt;"&amp;Baza[Столбец1])+1,ROW(Baza[Столбец1])-MIN(ROW(Baza[Столбец1]))+1),1)),"")</f>
        <v/>
      </c>
      <c r="C43" s="96" t="str">
        <f>IF(Таблица4[[#This Row],['#]]="","",COUNTIFS(Baza[Столбец1],Таблица4[[#This Row],['#]])+SUMIFS(Baza[R],Baza[Столбец1],Таблица4[[#This Row],['#]]))</f>
        <v/>
      </c>
      <c r="D43" s="96" t="str">
        <f>IF(Таблица4[[#This Row],['#]]="","",SUMIFS(Baza[B$],Baza[Столбец1],Таблица4[[#This Row],['#]]))</f>
        <v/>
      </c>
      <c r="E43" s="28" t="str">
        <f>IFERROR(AVERAGEIFS(Baza[AFS],Baza[Столбец1],Таблица4[[#This Row],['#]])+(AVERAGEIFS(Baza[AFS],Baza[Столбец1],Таблица4[[#This Row],['#]])*0.2),"")</f>
        <v/>
      </c>
      <c r="F43" s="28" t="str">
        <f t="shared" si="2"/>
        <v/>
      </c>
      <c r="G43" s="28" t="str">
        <f>IFERROR(COUNTIFS(Baza[Столбец1],Таблица4[[#This Row],['#]],Baza[Win],"&gt;0")/C43*100,"")</f>
        <v/>
      </c>
      <c r="H43" s="110" t="str">
        <f>IF(SUMIFS(Baza[KO$],Baza[Столбец1],Таблица4[[#This Row],['#]])=0,"",SUMIFS(Baza[KO$],Baza[Столбец1],Таблица4[[#This Row],['#]]))</f>
        <v/>
      </c>
      <c r="I43" s="110" t="str">
        <f>IF(SUMIFS(Baza[WIN$],Baza[Столбец1],Таблица4[[#This Row],['#]])=0,"",SUMIFS(Baza[WIN$],Baza[Столбец1],Таблица4[[#This Row],['#]]))</f>
        <v/>
      </c>
      <c r="J43" s="29" t="str">
        <f t="shared" si="3"/>
        <v/>
      </c>
    </row>
    <row r="44" spans="2:10" ht="11.1" customHeight="1" x14ac:dyDescent="0.25">
      <c r="B44" s="84" t="str" cm="1">
        <f t="array" ref="B44">IFERROR(INDEX(Baza[Столбец1],SMALL(IF(SMALL(IF(COUNTIF($B$2:$B43,Baza[Столбец1])=0,COUNTIF(Baza[Столбец1],"&lt;"&amp;Baza[Столбец1])+1,""),1)=COUNTIF(Baza[Столбец1],"&lt;"&amp;Baza[Столбец1])+1,ROW(Baza[Столбец1])-MIN(ROW(Baza[Столбец1]))+1),1)),"")</f>
        <v/>
      </c>
      <c r="C44" s="96" t="str">
        <f>IF(Таблица4[[#This Row],['#]]="","",COUNTIFS(Baza[Столбец1],Таблица4[[#This Row],['#]])+SUMIFS(Baza[R],Baza[Столбец1],Таблица4[[#This Row],['#]]))</f>
        <v/>
      </c>
      <c r="D44" s="96" t="str">
        <f>IF(Таблица4[[#This Row],['#]]="","",SUMIFS(Baza[B$],Baza[Столбец1],Таблица4[[#This Row],['#]]))</f>
        <v/>
      </c>
      <c r="E44" s="28" t="str">
        <f>IFERROR(AVERAGEIFS(Baza[AFS],Baza[Столбец1],Таблица4[[#This Row],['#]])+(AVERAGEIFS(Baza[AFS],Baza[Столбец1],Таблица4[[#This Row],['#]])*0.2),"")</f>
        <v/>
      </c>
      <c r="F44" s="28" t="str">
        <f t="shared" si="2"/>
        <v/>
      </c>
      <c r="G44" s="28" t="str">
        <f>IFERROR(COUNTIFS(Baza[Столбец1],Таблица4[[#This Row],['#]],Baza[Win],"&gt;0")/C44*100,"")</f>
        <v/>
      </c>
      <c r="H44" s="110" t="str">
        <f>IF(SUMIFS(Baza[KO$],Baza[Столбец1],Таблица4[[#This Row],['#]])=0,"",SUMIFS(Baza[KO$],Baza[Столбец1],Таблица4[[#This Row],['#]]))</f>
        <v/>
      </c>
      <c r="I44" s="110" t="str">
        <f>IF(SUMIFS(Baza[WIN$],Baza[Столбец1],Таблица4[[#This Row],['#]])=0,"",SUMIFS(Baza[WIN$],Baza[Столбец1],Таблица4[[#This Row],['#]]))</f>
        <v/>
      </c>
      <c r="J44" s="29" t="str">
        <f t="shared" si="3"/>
        <v/>
      </c>
    </row>
    <row r="45" spans="2:10" ht="11.1" customHeight="1" x14ac:dyDescent="0.25">
      <c r="B45" s="84" t="str" cm="1">
        <f t="array" ref="B45">IFERROR(INDEX(Baza[Столбец1],SMALL(IF(SMALL(IF(COUNTIF($B$2:$B44,Baza[Столбец1])=0,COUNTIF(Baza[Столбец1],"&lt;"&amp;Baza[Столбец1])+1,""),1)=COUNTIF(Baza[Столбец1],"&lt;"&amp;Baza[Столбец1])+1,ROW(Baza[Столбец1])-MIN(ROW(Baza[Столбец1]))+1),1)),"")</f>
        <v/>
      </c>
      <c r="C45" s="96" t="str">
        <f>IF(Таблица4[[#This Row],['#]]="","",COUNTIFS(Baza[Столбец1],Таблица4[[#This Row],['#]])+SUMIFS(Baza[R],Baza[Столбец1],Таблица4[[#This Row],['#]]))</f>
        <v/>
      </c>
      <c r="D45" s="96" t="str">
        <f>IF(Таблица4[[#This Row],['#]]="","",SUMIFS(Baza[B$],Baza[Столбец1],Таблица4[[#This Row],['#]]))</f>
        <v/>
      </c>
      <c r="E45" s="28" t="str">
        <f>IFERROR(AVERAGEIFS(Baza[AFS],Baza[Столбец1],Таблица4[[#This Row],['#]])+(AVERAGEIFS(Baza[AFS],Baza[Столбец1],Таблица4[[#This Row],['#]])*0.2),"")</f>
        <v/>
      </c>
      <c r="F45" s="28" t="str">
        <f t="shared" si="2"/>
        <v/>
      </c>
      <c r="G45" s="28" t="str">
        <f>IFERROR(COUNTIFS(Baza[Столбец1],Таблица4[[#This Row],['#]],Baza[Win],"&gt;0")/C45*100,"")</f>
        <v/>
      </c>
      <c r="H45" s="110" t="str">
        <f>IF(SUMIFS(Baza[KO$],Baza[Столбец1],Таблица4[[#This Row],['#]])=0,"",SUMIFS(Baza[KO$],Baza[Столбец1],Таблица4[[#This Row],['#]]))</f>
        <v/>
      </c>
      <c r="I45" s="110" t="str">
        <f>IF(SUMIFS(Baza[WIN$],Baza[Столбец1],Таблица4[[#This Row],['#]])=0,"",SUMIFS(Baza[WIN$],Baza[Столбец1],Таблица4[[#This Row],['#]]))</f>
        <v/>
      </c>
      <c r="J45" s="29" t="str">
        <f t="shared" si="3"/>
        <v/>
      </c>
    </row>
    <row r="46" spans="2:10" ht="11.1" customHeight="1" x14ac:dyDescent="0.25">
      <c r="B46" s="84" t="str" cm="1">
        <f t="array" ref="B46">IFERROR(INDEX(Baza[Столбец1],SMALL(IF(SMALL(IF(COUNTIF($B$2:$B45,Baza[Столбец1])=0,COUNTIF(Baza[Столбец1],"&lt;"&amp;Baza[Столбец1])+1,""),1)=COUNTIF(Baza[Столбец1],"&lt;"&amp;Baza[Столбец1])+1,ROW(Baza[Столбец1])-MIN(ROW(Baza[Столбец1]))+1),1)),"")</f>
        <v/>
      </c>
      <c r="C46" s="96" t="str">
        <f>IF(Таблица4[[#This Row],['#]]="","",COUNTIFS(Baza[Столбец1],Таблица4[[#This Row],['#]])+SUMIFS(Baza[R],Baza[Столбец1],Таблица4[[#This Row],['#]]))</f>
        <v/>
      </c>
      <c r="D46" s="96" t="str">
        <f>IF(Таблица4[[#This Row],['#]]="","",SUMIFS(Baza[B$],Baza[Столбец1],Таблица4[[#This Row],['#]]))</f>
        <v/>
      </c>
      <c r="E46" s="28" t="str">
        <f>IFERROR(AVERAGEIFS(Baza[AFS],Baza[Столбец1],Таблица4[[#This Row],['#]])+(AVERAGEIFS(Baza[AFS],Baza[Столбец1],Таблица4[[#This Row],['#]])*0.2),"")</f>
        <v/>
      </c>
      <c r="F46" s="28" t="str">
        <f t="shared" si="2"/>
        <v/>
      </c>
      <c r="G46" s="28" t="str">
        <f>IFERROR(COUNTIFS(Baza[Столбец1],Таблица4[[#This Row],['#]],Baza[Win],"&gt;0")/C46*100,"")</f>
        <v/>
      </c>
      <c r="H46" s="110" t="str">
        <f>IF(SUMIFS(Baza[KO$],Baza[Столбец1],Таблица4[[#This Row],['#]])=0,"",SUMIFS(Baza[KO$],Baza[Столбец1],Таблица4[[#This Row],['#]]))</f>
        <v/>
      </c>
      <c r="I46" s="110" t="str">
        <f>IF(SUMIFS(Baza[WIN$],Baza[Столбец1],Таблица4[[#This Row],['#]])=0,"",SUMIFS(Baza[WIN$],Baza[Столбец1],Таблица4[[#This Row],['#]]))</f>
        <v/>
      </c>
      <c r="J46" s="29" t="str">
        <f t="shared" si="3"/>
        <v/>
      </c>
    </row>
    <row r="47" spans="2:10" ht="11.1" customHeight="1" x14ac:dyDescent="0.25">
      <c r="B47" s="84" t="str" cm="1">
        <f t="array" ref="B47">IFERROR(INDEX(Baza[Столбец1],SMALL(IF(SMALL(IF(COUNTIF($B$2:$B46,Baza[Столбец1])=0,COUNTIF(Baza[Столбец1],"&lt;"&amp;Baza[Столбец1])+1,""),1)=COUNTIF(Baza[Столбец1],"&lt;"&amp;Baza[Столбец1])+1,ROW(Baza[Столбец1])-MIN(ROW(Baza[Столбец1]))+1),1)),"")</f>
        <v/>
      </c>
      <c r="C47" s="96" t="str">
        <f>IF(Таблица4[[#This Row],['#]]="","",COUNTIFS(Baza[Столбец1],Таблица4[[#This Row],['#]])+SUMIFS(Baza[R],Baza[Столбец1],Таблица4[[#This Row],['#]]))</f>
        <v/>
      </c>
      <c r="D47" s="96" t="str">
        <f>IF(Таблица4[[#This Row],['#]]="","",SUMIFS(Baza[B$],Baza[Столбец1],Таблица4[[#This Row],['#]]))</f>
        <v/>
      </c>
      <c r="E47" s="28" t="str">
        <f>IFERROR(AVERAGEIFS(Baza[AFS],Baza[Столбец1],Таблица4[[#This Row],['#]])+(AVERAGEIFS(Baza[AFS],Baza[Столбец1],Таблица4[[#This Row],['#]])*0.2),"")</f>
        <v/>
      </c>
      <c r="F47" s="28" t="str">
        <f t="shared" si="2"/>
        <v/>
      </c>
      <c r="G47" s="28" t="str">
        <f>IFERROR(COUNTIFS(Baza[Столбец1],Таблица4[[#This Row],['#]],Baza[Win],"&gt;0")/C47*100,"")</f>
        <v/>
      </c>
      <c r="H47" s="110" t="str">
        <f>IF(SUMIFS(Baza[KO$],Baza[Столбец1],Таблица4[[#This Row],['#]])=0,"",SUMIFS(Baza[KO$],Baza[Столбец1],Таблица4[[#This Row],['#]]))</f>
        <v/>
      </c>
      <c r="I47" s="110" t="str">
        <f>IF(SUMIFS(Baza[WIN$],Baza[Столбец1],Таблица4[[#This Row],['#]])=0,"",SUMIFS(Baza[WIN$],Baza[Столбец1],Таблица4[[#This Row],['#]]))</f>
        <v/>
      </c>
      <c r="J47" s="29" t="str">
        <f t="shared" si="3"/>
        <v/>
      </c>
    </row>
    <row r="48" spans="2:10" ht="11.1" customHeight="1" x14ac:dyDescent="0.25">
      <c r="B48" s="84" t="str" cm="1">
        <f t="array" ref="B48">IFERROR(INDEX(Baza[Столбец1],SMALL(IF(SMALL(IF(COUNTIF($B$2:$B47,Baza[Столбец1])=0,COUNTIF(Baza[Столбец1],"&lt;"&amp;Baza[Столбец1])+1,""),1)=COUNTIF(Baza[Столбец1],"&lt;"&amp;Baza[Столбец1])+1,ROW(Baza[Столбец1])-MIN(ROW(Baza[Столбец1]))+1),1)),"")</f>
        <v/>
      </c>
      <c r="C48" s="96" t="str">
        <f>IF(Таблица4[[#This Row],['#]]="","",COUNTIFS(Baza[Столбец1],Таблица4[[#This Row],['#]])+SUMIFS(Baza[R],Baza[Столбец1],Таблица4[[#This Row],['#]]))</f>
        <v/>
      </c>
      <c r="D48" s="96" t="str">
        <f>IF(Таблица4[[#This Row],['#]]="","",SUMIFS(Baza[B$],Baza[Столбец1],Таблица4[[#This Row],['#]]))</f>
        <v/>
      </c>
      <c r="E48" s="28" t="str">
        <f>IFERROR(AVERAGEIFS(Baza[AFS],Baza[Столбец1],Таблица4[[#This Row],['#]])+(AVERAGEIFS(Baza[AFS],Baza[Столбец1],Таблица4[[#This Row],['#]])*0.2),"")</f>
        <v/>
      </c>
      <c r="F48" s="28" t="str">
        <f t="shared" si="2"/>
        <v/>
      </c>
      <c r="G48" s="28" t="str">
        <f>IFERROR(COUNTIFS(Baza[Столбец1],Таблица4[[#This Row],['#]],Baza[Win],"&gt;0")/C48*100,"")</f>
        <v/>
      </c>
      <c r="H48" s="110" t="str">
        <f>IF(SUMIFS(Baza[KO$],Baza[Столбец1],Таблица4[[#This Row],['#]])=0,"",SUMIFS(Baza[KO$],Baza[Столбец1],Таблица4[[#This Row],['#]]))</f>
        <v/>
      </c>
      <c r="I48" s="110" t="str">
        <f>IF(SUMIFS(Baza[WIN$],Baza[Столбец1],Таблица4[[#This Row],['#]])=0,"",SUMIFS(Baza[WIN$],Baza[Столбец1],Таблица4[[#This Row],['#]]))</f>
        <v/>
      </c>
      <c r="J48" s="29" t="str">
        <f t="shared" si="3"/>
        <v/>
      </c>
    </row>
    <row r="49" spans="2:10" ht="11.1" customHeight="1" x14ac:dyDescent="0.25">
      <c r="B49" s="84" t="str" cm="1">
        <f t="array" ref="B49">IFERROR(INDEX(Baza[Столбец1],SMALL(IF(SMALL(IF(COUNTIF($B$2:$B48,Baza[Столбец1])=0,COUNTIF(Baza[Столбец1],"&lt;"&amp;Baza[Столбец1])+1,""),1)=COUNTIF(Baza[Столбец1],"&lt;"&amp;Baza[Столбец1])+1,ROW(Baza[Столбец1])-MIN(ROW(Baza[Столбец1]))+1),1)),"")</f>
        <v/>
      </c>
      <c r="C49" s="96" t="str">
        <f>IF(Таблица4[[#This Row],['#]]="","",COUNTIFS(Baza[Столбец1],Таблица4[[#This Row],['#]])+SUMIFS(Baza[R],Baza[Столбец1],Таблица4[[#This Row],['#]]))</f>
        <v/>
      </c>
      <c r="D49" s="96" t="str">
        <f>IF(Таблица4[[#This Row],['#]]="","",SUMIFS(Baza[B$],Baza[Столбец1],Таблица4[[#This Row],['#]]))</f>
        <v/>
      </c>
      <c r="E49" s="28" t="str">
        <f>IFERROR(AVERAGEIFS(Baza[AFS],Baza[Столбец1],Таблица4[[#This Row],['#]])+(AVERAGEIFS(Baza[AFS],Baza[Столбец1],Таблица4[[#This Row],['#]])*0.2),"")</f>
        <v/>
      </c>
      <c r="F49" s="28" t="str">
        <f t="shared" si="2"/>
        <v/>
      </c>
      <c r="G49" s="28" t="str">
        <f>IFERROR(COUNTIFS(Baza[Столбец1],Таблица4[[#This Row],['#]],Baza[Win],"&gt;0")/C49*100,"")</f>
        <v/>
      </c>
      <c r="H49" s="110" t="str">
        <f>IF(SUMIFS(Baza[KO$],Baza[Столбец1],Таблица4[[#This Row],['#]])=0,"",SUMIFS(Baza[KO$],Baza[Столбец1],Таблица4[[#This Row],['#]]))</f>
        <v/>
      </c>
      <c r="I49" s="110" t="str">
        <f>IF(SUMIFS(Baza[WIN$],Baza[Столбец1],Таблица4[[#This Row],['#]])=0,"",SUMIFS(Baza[WIN$],Baza[Столбец1],Таблица4[[#This Row],['#]]))</f>
        <v/>
      </c>
      <c r="J49" s="29" t="str">
        <f t="shared" si="3"/>
        <v/>
      </c>
    </row>
    <row r="50" spans="2:10" ht="11.1" customHeight="1" x14ac:dyDescent="0.25">
      <c r="B50" s="84" t="str" cm="1">
        <f t="array" ref="B50">IFERROR(INDEX(Baza[Столбец1],SMALL(IF(SMALL(IF(COUNTIF($B$2:$B49,Baza[Столбец1])=0,COUNTIF(Baza[Столбец1],"&lt;"&amp;Baza[Столбец1])+1,""),1)=COUNTIF(Baza[Столбец1],"&lt;"&amp;Baza[Столбец1])+1,ROW(Baza[Столбец1])-MIN(ROW(Baza[Столбец1]))+1),1)),"")</f>
        <v/>
      </c>
      <c r="C50" s="96" t="str">
        <f>IF(Таблица4[[#This Row],['#]]="","",COUNTIFS(Baza[Столбец1],Таблица4[[#This Row],['#]])+SUMIFS(Baza[R],Baza[Столбец1],Таблица4[[#This Row],['#]]))</f>
        <v/>
      </c>
      <c r="D50" s="96" t="str">
        <f>IF(Таблица4[[#This Row],['#]]="","",SUMIFS(Baza[B$],Baza[Столбец1],Таблица4[[#This Row],['#]]))</f>
        <v/>
      </c>
      <c r="E50" s="28" t="str">
        <f>IFERROR(AVERAGEIFS(Baza[AFS],Baza[Столбец1],Таблица4[[#This Row],['#]])+(AVERAGEIFS(Baza[AFS],Baza[Столбец1],Таблица4[[#This Row],['#]])*0.2),"")</f>
        <v/>
      </c>
      <c r="F50" s="28" t="str">
        <f t="shared" si="2"/>
        <v/>
      </c>
      <c r="G50" s="28" t="str">
        <f>IFERROR(COUNTIFS(Baza[Столбец1],Таблица4[[#This Row],['#]],Baza[Win],"&gt;0")/C50*100,"")</f>
        <v/>
      </c>
      <c r="H50" s="110" t="str">
        <f>IF(SUMIFS(Baza[KO$],Baza[Столбец1],Таблица4[[#This Row],['#]])=0,"",SUMIFS(Baza[KO$],Baza[Столбец1],Таблица4[[#This Row],['#]]))</f>
        <v/>
      </c>
      <c r="I50" s="110" t="str">
        <f>IF(SUMIFS(Baza[WIN$],Baza[Столбец1],Таблица4[[#This Row],['#]])=0,"",SUMIFS(Baza[WIN$],Baza[Столбец1],Таблица4[[#This Row],['#]]))</f>
        <v/>
      </c>
      <c r="J50" s="29" t="str">
        <f t="shared" si="3"/>
        <v/>
      </c>
    </row>
    <row r="51" spans="2:10" ht="11.1" customHeight="1" x14ac:dyDescent="0.25">
      <c r="B51" s="84" t="str" cm="1">
        <f t="array" ref="B51">IFERROR(INDEX(Baza[Столбец1],SMALL(IF(SMALL(IF(COUNTIF($B$2:$B50,Baza[Столбец1])=0,COUNTIF(Baza[Столбец1],"&lt;"&amp;Baza[Столбец1])+1,""),1)=COUNTIF(Baza[Столбец1],"&lt;"&amp;Baza[Столбец1])+1,ROW(Baza[Столбец1])-MIN(ROW(Baza[Столбец1]))+1),1)),"")</f>
        <v/>
      </c>
      <c r="C51" s="96" t="str">
        <f>IF(Таблица4[[#This Row],['#]]="","",COUNTIFS(Baza[Столбец1],Таблица4[[#This Row],['#]])+SUMIFS(Baza[R],Baza[Столбец1],Таблица4[[#This Row],['#]]))</f>
        <v/>
      </c>
      <c r="D51" s="96" t="str">
        <f>IF(Таблица4[[#This Row],['#]]="","",SUMIFS(Baza[B$],Baza[Столбец1],Таблица4[[#This Row],['#]]))</f>
        <v/>
      </c>
      <c r="E51" s="28" t="str">
        <f>IFERROR(AVERAGEIFS(Baza[AFS],Baza[Столбец1],Таблица4[[#This Row],['#]])+(AVERAGEIFS(Baza[AFS],Baza[Столбец1],Таблица4[[#This Row],['#]])*0.2),"")</f>
        <v/>
      </c>
      <c r="F51" s="28" t="str">
        <f t="shared" si="2"/>
        <v/>
      </c>
      <c r="G51" s="28" t="str">
        <f>IFERROR(COUNTIFS(Baza[Столбец1],Таблица4[[#This Row],['#]],Baza[Win],"&gt;0")/C51*100,"")</f>
        <v/>
      </c>
      <c r="H51" s="110" t="str">
        <f>IF(SUMIFS(Baza[KO$],Baza[Столбец1],Таблица4[[#This Row],['#]])=0,"",SUMIFS(Baza[KO$],Baza[Столбец1],Таблица4[[#This Row],['#]]))</f>
        <v/>
      </c>
      <c r="I51" s="110" t="str">
        <f>IF(SUMIFS(Baza[WIN$],Baza[Столбец1],Таблица4[[#This Row],['#]])=0,"",SUMIFS(Baza[WIN$],Baza[Столбец1],Таблица4[[#This Row],['#]]))</f>
        <v/>
      </c>
      <c r="J51" s="29" t="str">
        <f t="shared" si="3"/>
        <v/>
      </c>
    </row>
    <row r="52" spans="2:10" ht="11.1" customHeight="1" x14ac:dyDescent="0.25">
      <c r="B52" s="84" t="str" cm="1">
        <f t="array" ref="B52">IFERROR(INDEX(Baza[Столбец1],SMALL(IF(SMALL(IF(COUNTIF($B$2:$B51,Baza[Столбец1])=0,COUNTIF(Baza[Столбец1],"&lt;"&amp;Baza[Столбец1])+1,""),1)=COUNTIF(Baza[Столбец1],"&lt;"&amp;Baza[Столбец1])+1,ROW(Baza[Столбец1])-MIN(ROW(Baza[Столбец1]))+1),1)),"")</f>
        <v/>
      </c>
      <c r="C52" s="96" t="str">
        <f>IF(Таблица4[[#This Row],['#]]="","",COUNTIFS(Baza[Столбец1],Таблица4[[#This Row],['#]])+SUMIFS(Baza[R],Baza[Столбец1],Таблица4[[#This Row],['#]]))</f>
        <v/>
      </c>
      <c r="D52" s="96" t="str">
        <f>IF(Таблица4[[#This Row],['#]]="","",SUMIFS(Baza[B$],Baza[Столбец1],Таблица4[[#This Row],['#]]))</f>
        <v/>
      </c>
      <c r="E52" s="28" t="str">
        <f>IFERROR(AVERAGEIFS(Baza[AFS],Baza[Столбец1],Таблица4[[#This Row],['#]])+(AVERAGEIFS(Baza[AFS],Baza[Столбец1],Таблица4[[#This Row],['#]])*0.2),"")</f>
        <v/>
      </c>
      <c r="F52" s="28" t="str">
        <f t="shared" si="2"/>
        <v/>
      </c>
      <c r="G52" s="28" t="str">
        <f>IFERROR(COUNTIFS(Baza[Столбец1],Таблица4[[#This Row],['#]],Baza[Win],"&gt;0")/C52*100,"")</f>
        <v/>
      </c>
      <c r="H52" s="110" t="str">
        <f>IF(SUMIFS(Baza[KO$],Baza[Столбец1],Таблица4[[#This Row],['#]])=0,"",SUMIFS(Baza[KO$],Baza[Столбец1],Таблица4[[#This Row],['#]]))</f>
        <v/>
      </c>
      <c r="I52" s="110" t="str">
        <f>IF(SUMIFS(Baza[WIN$],Baza[Столбец1],Таблица4[[#This Row],['#]])=0,"",SUMIFS(Baza[WIN$],Baza[Столбец1],Таблица4[[#This Row],['#]]))</f>
        <v/>
      </c>
      <c r="J52" s="29" t="str">
        <f t="shared" si="3"/>
        <v/>
      </c>
    </row>
    <row r="53" spans="2:10" ht="11.1" customHeight="1" x14ac:dyDescent="0.25">
      <c r="B53" s="84" t="str" cm="1">
        <f t="array" ref="B53">IFERROR(INDEX(Baza[Столбец1],SMALL(IF(SMALL(IF(COUNTIF($B$2:$B52,Baza[Столбец1])=0,COUNTIF(Baza[Столбец1],"&lt;"&amp;Baza[Столбец1])+1,""),1)=COUNTIF(Baza[Столбец1],"&lt;"&amp;Baza[Столбец1])+1,ROW(Baza[Столбец1])-MIN(ROW(Baza[Столбец1]))+1),1)),"")</f>
        <v/>
      </c>
      <c r="C53" s="96" t="str">
        <f>IF(Таблица4[[#This Row],['#]]="","",COUNTIFS(Baza[Столбец1],Таблица4[[#This Row],['#]])+SUMIFS(Baza[R],Baza[Столбец1],Таблица4[[#This Row],['#]]))</f>
        <v/>
      </c>
      <c r="D53" s="96" t="str">
        <f>IF(Таблица4[[#This Row],['#]]="","",SUMIFS(Baza[B$],Baza[Столбец1],Таблица4[[#This Row],['#]]))</f>
        <v/>
      </c>
      <c r="E53" s="28" t="str">
        <f>IFERROR(AVERAGEIFS(Baza[AFS],Baza[Столбец1],Таблица4[[#This Row],['#]])+(AVERAGEIFS(Baza[AFS],Baza[Столбец1],Таблица4[[#This Row],['#]])*0.2),"")</f>
        <v/>
      </c>
      <c r="F53" s="28" t="str">
        <f t="shared" si="2"/>
        <v/>
      </c>
      <c r="G53" s="28" t="str">
        <f>IFERROR(COUNTIFS(Baza[Столбец1],Таблица4[[#This Row],['#]],Baza[Win],"&gt;0")/C53*100,"")</f>
        <v/>
      </c>
      <c r="H53" s="110" t="str">
        <f>IF(SUMIFS(Baza[KO$],Baza[Столбец1],Таблица4[[#This Row],['#]])=0,"",SUMIFS(Baza[KO$],Baza[Столбец1],Таблица4[[#This Row],['#]]))</f>
        <v/>
      </c>
      <c r="I53" s="110" t="str">
        <f>IF(SUMIFS(Baza[WIN$],Baza[Столбец1],Таблица4[[#This Row],['#]])=0,"",SUMIFS(Baza[WIN$],Baza[Столбец1],Таблица4[[#This Row],['#]]))</f>
        <v/>
      </c>
      <c r="J53" s="29" t="str">
        <f t="shared" si="3"/>
        <v/>
      </c>
    </row>
    <row r="54" spans="2:10" ht="11.1" customHeight="1" x14ac:dyDescent="0.25">
      <c r="B54" s="84" t="str" cm="1">
        <f t="array" ref="B54">IFERROR(INDEX(Baza[Столбец1],SMALL(IF(SMALL(IF(COUNTIF($B$2:$B53,Baza[Столбец1])=0,COUNTIF(Baza[Столбец1],"&lt;"&amp;Baza[Столбец1])+1,""),1)=COUNTIF(Baza[Столбец1],"&lt;"&amp;Baza[Столбец1])+1,ROW(Baza[Столбец1])-MIN(ROW(Baza[Столбец1]))+1),1)),"")</f>
        <v/>
      </c>
      <c r="C54" s="96" t="str">
        <f>IF(Таблица4[[#This Row],['#]]="","",COUNTIFS(Baza[Столбец1],Таблица4[[#This Row],['#]])+SUMIFS(Baza[R],Baza[Столбец1],Таблица4[[#This Row],['#]]))</f>
        <v/>
      </c>
      <c r="D54" s="96" t="str">
        <f>IF(Таблица4[[#This Row],['#]]="","",SUMIFS(Baza[B$],Baza[Столбец1],Таблица4[[#This Row],['#]]))</f>
        <v/>
      </c>
      <c r="E54" s="28" t="str">
        <f>IFERROR(AVERAGEIFS(Baza[AFS],Baza[Столбец1],Таблица4[[#This Row],['#]])+(AVERAGEIFS(Baza[AFS],Baza[Столбец1],Таблица4[[#This Row],['#]])*0.2),"")</f>
        <v/>
      </c>
      <c r="F54" s="28" t="str">
        <f t="shared" si="2"/>
        <v/>
      </c>
      <c r="G54" s="28" t="str">
        <f>IFERROR(COUNTIFS(Baza[Столбец1],Таблица4[[#This Row],['#]],Baza[Win],"&gt;0")/C54*100,"")</f>
        <v/>
      </c>
      <c r="H54" s="110" t="str">
        <f>IF(SUMIFS(Baza[KO$],Baza[Столбец1],Таблица4[[#This Row],['#]])=0,"",SUMIFS(Baza[KO$],Baza[Столбец1],Таблица4[[#This Row],['#]]))</f>
        <v/>
      </c>
      <c r="I54" s="110" t="str">
        <f>IF(SUMIFS(Baza[WIN$],Baza[Столбец1],Таблица4[[#This Row],['#]])=0,"",SUMIFS(Baza[WIN$],Baza[Столбец1],Таблица4[[#This Row],['#]]))</f>
        <v/>
      </c>
      <c r="J54" s="29" t="str">
        <f t="shared" si="3"/>
        <v/>
      </c>
    </row>
    <row r="55" spans="2:10" ht="11.1" customHeight="1" x14ac:dyDescent="0.25">
      <c r="B55" s="84" t="str" cm="1">
        <f t="array" ref="B55">IFERROR(INDEX(Baza[Столбец1],SMALL(IF(SMALL(IF(COUNTIF($B$2:$B54,Baza[Столбец1])=0,COUNTIF(Baza[Столбец1],"&lt;"&amp;Baza[Столбец1])+1,""),1)=COUNTIF(Baza[Столбец1],"&lt;"&amp;Baza[Столбец1])+1,ROW(Baza[Столбец1])-MIN(ROW(Baza[Столбец1]))+1),1)),"")</f>
        <v/>
      </c>
      <c r="C55" s="96" t="str">
        <f>IF(Таблица4[[#This Row],['#]]="","",COUNTIFS(Baza[Столбец1],Таблица4[[#This Row],['#]])+SUMIFS(Baza[R],Baza[Столбец1],Таблица4[[#This Row],['#]]))</f>
        <v/>
      </c>
      <c r="D55" s="96" t="str">
        <f>IF(Таблица4[[#This Row],['#]]="","",SUMIFS(Baza[B$],Baza[Столбец1],Таблица4[[#This Row],['#]]))</f>
        <v/>
      </c>
      <c r="E55" s="28" t="str">
        <f>IFERROR(AVERAGEIFS(Baza[AFS],Baza[Столбец1],Таблица4[[#This Row],['#]])+(AVERAGEIFS(Baza[AFS],Baza[Столбец1],Таблица4[[#This Row],['#]])*0.2),"")</f>
        <v/>
      </c>
      <c r="F55" s="28" t="str">
        <f t="shared" si="2"/>
        <v/>
      </c>
      <c r="G55" s="28" t="str">
        <f>IFERROR(COUNTIFS(Baza[Столбец1],Таблица4[[#This Row],['#]],Baza[Win],"&gt;0")/C55*100,"")</f>
        <v/>
      </c>
      <c r="H55" s="110" t="str">
        <f>IF(SUMIFS(Baza[KO$],Baza[Столбец1],Таблица4[[#This Row],['#]])=0,"",SUMIFS(Baza[KO$],Baza[Столбец1],Таблица4[[#This Row],['#]]))</f>
        <v/>
      </c>
      <c r="I55" s="110" t="str">
        <f>IF(SUMIFS(Baza[WIN$],Baza[Столбец1],Таблица4[[#This Row],['#]])=0,"",SUMIFS(Baza[WIN$],Baza[Столбец1],Таблица4[[#This Row],['#]]))</f>
        <v/>
      </c>
      <c r="J55" s="29" t="str">
        <f t="shared" si="3"/>
        <v/>
      </c>
    </row>
    <row r="56" spans="2:10" ht="11.1" customHeight="1" x14ac:dyDescent="0.25">
      <c r="B56" s="84" t="str" cm="1">
        <f t="array" ref="B56">IFERROR(INDEX(Baza[Столбец1],SMALL(IF(SMALL(IF(COUNTIF($B$2:$B55,Baza[Столбец1])=0,COUNTIF(Baza[Столбец1],"&lt;"&amp;Baza[Столбец1])+1,""),1)=COUNTIF(Baza[Столбец1],"&lt;"&amp;Baza[Столбец1])+1,ROW(Baza[Столбец1])-MIN(ROW(Baza[Столбец1]))+1),1)),"")</f>
        <v/>
      </c>
      <c r="C56" s="96" t="str">
        <f>IF(Таблица4[[#This Row],['#]]="","",COUNTIFS(Baza[Столбец1],Таблица4[[#This Row],['#]])+SUMIFS(Baza[R],Baza[Столбец1],Таблица4[[#This Row],['#]]))</f>
        <v/>
      </c>
      <c r="D56" s="96" t="str">
        <f>IF(Таблица4[[#This Row],['#]]="","",SUMIFS(Baza[B$],Baza[Столбец1],Таблица4[[#This Row],['#]]))</f>
        <v/>
      </c>
      <c r="E56" s="28" t="str">
        <f>IFERROR(AVERAGEIFS(Baza[AFS],Baza[Столбец1],Таблица4[[#This Row],['#]])+(AVERAGEIFS(Baza[AFS],Baza[Столбец1],Таблица4[[#This Row],['#]])*0.2),"")</f>
        <v/>
      </c>
      <c r="F56" s="28" t="str">
        <f t="shared" si="2"/>
        <v/>
      </c>
      <c r="G56" s="28" t="str">
        <f>IFERROR(COUNTIFS(Baza[Столбец1],Таблица4[[#This Row],['#]],Baza[Win],"&gt;0")/C56*100,"")</f>
        <v/>
      </c>
      <c r="H56" s="110" t="str">
        <f>IF(SUMIFS(Baza[KO$],Baza[Столбец1],Таблица4[[#This Row],['#]])=0,"",SUMIFS(Baza[KO$],Baza[Столбец1],Таблица4[[#This Row],['#]]))</f>
        <v/>
      </c>
      <c r="I56" s="110" t="str">
        <f>IF(SUMIFS(Baza[WIN$],Baza[Столбец1],Таблица4[[#This Row],['#]])=0,"",SUMIFS(Baza[WIN$],Baza[Столбец1],Таблица4[[#This Row],['#]]))</f>
        <v/>
      </c>
      <c r="J56" s="29" t="str">
        <f t="shared" si="3"/>
        <v/>
      </c>
    </row>
    <row r="57" spans="2:10" ht="11.1" customHeight="1" x14ac:dyDescent="0.25">
      <c r="B57" s="84" t="str" cm="1">
        <f t="array" ref="B57">IFERROR(INDEX(Baza[Столбец1],SMALL(IF(SMALL(IF(COUNTIF($B$2:$B56,Baza[Столбец1])=0,COUNTIF(Baza[Столбец1],"&lt;"&amp;Baza[Столбец1])+1,""),1)=COUNTIF(Baza[Столбец1],"&lt;"&amp;Baza[Столбец1])+1,ROW(Baza[Столбец1])-MIN(ROW(Baza[Столбец1]))+1),1)),"")</f>
        <v/>
      </c>
      <c r="C57" s="96" t="str">
        <f>IF(Таблица4[[#This Row],['#]]="","",COUNTIFS(Baza[Столбец1],Таблица4[[#This Row],['#]])+SUMIFS(Baza[R],Baza[Столбец1],Таблица4[[#This Row],['#]]))</f>
        <v/>
      </c>
      <c r="D57" s="96" t="str">
        <f>IF(Таблица4[[#This Row],['#]]="","",SUMIFS(Baza[B$],Baza[Столбец1],Таблица4[[#This Row],['#]]))</f>
        <v/>
      </c>
      <c r="E57" s="28" t="str">
        <f>IFERROR(AVERAGEIFS(Baza[AFS],Baza[Столбец1],Таблица4[[#This Row],['#]])+(AVERAGEIFS(Baza[AFS],Baza[Столбец1],Таблица4[[#This Row],['#]])*0.2),"")</f>
        <v/>
      </c>
      <c r="F57" s="28" t="str">
        <f t="shared" si="2"/>
        <v/>
      </c>
      <c r="G57" s="28" t="str">
        <f>IFERROR(COUNTIFS(Baza[Столбец1],Таблица4[[#This Row],['#]],Baza[Win],"&gt;0")/C57*100,"")</f>
        <v/>
      </c>
      <c r="H57" s="110" t="str">
        <f>IF(SUMIFS(Baza[KO$],Baza[Столбец1],Таблица4[[#This Row],['#]])=0,"",SUMIFS(Baza[KO$],Baza[Столбец1],Таблица4[[#This Row],['#]]))</f>
        <v/>
      </c>
      <c r="I57" s="110" t="str">
        <f>IF(SUMIFS(Baza[WIN$],Baza[Столбец1],Таблица4[[#This Row],['#]])=0,"",SUMIFS(Baza[WIN$],Baza[Столбец1],Таблица4[[#This Row],['#]]))</f>
        <v/>
      </c>
      <c r="J57" s="29" t="str">
        <f t="shared" si="3"/>
        <v/>
      </c>
    </row>
    <row r="58" spans="2:10" ht="11.1" customHeight="1" x14ac:dyDescent="0.25">
      <c r="B58" s="84" t="str" cm="1">
        <f t="array" ref="B58">IFERROR(INDEX(Baza[Столбец1],SMALL(IF(SMALL(IF(COUNTIF($B$2:$B57,Baza[Столбец1])=0,COUNTIF(Baza[Столбец1],"&lt;"&amp;Baza[Столбец1])+1,""),1)=COUNTIF(Baza[Столбец1],"&lt;"&amp;Baza[Столбец1])+1,ROW(Baza[Столбец1])-MIN(ROW(Baza[Столбец1]))+1),1)),"")</f>
        <v/>
      </c>
      <c r="C58" s="96" t="str">
        <f>IF(Таблица4[[#This Row],['#]]="","",COUNTIFS(Baza[Столбец1],Таблица4[[#This Row],['#]])+SUMIFS(Baza[R],Baza[Столбец1],Таблица4[[#This Row],['#]]))</f>
        <v/>
      </c>
      <c r="D58" s="96" t="str">
        <f>IF(Таблица4[[#This Row],['#]]="","",SUMIFS(Baza[B$],Baza[Столбец1],Таблица4[[#This Row],['#]]))</f>
        <v/>
      </c>
      <c r="E58" s="28" t="str">
        <f>IFERROR(AVERAGEIFS(Baza[AFS],Baza[Столбец1],Таблица4[[#This Row],['#]])+(AVERAGEIFS(Baza[AFS],Baza[Столбец1],Таблица4[[#This Row],['#]])*0.2),"")</f>
        <v/>
      </c>
      <c r="F58" s="28" t="str">
        <f t="shared" si="2"/>
        <v/>
      </c>
      <c r="G58" s="28" t="str">
        <f>IFERROR(COUNTIFS(Baza[Столбец1],Таблица4[[#This Row],['#]],Baza[Win],"&gt;0")/C58*100,"")</f>
        <v/>
      </c>
      <c r="H58" s="110" t="str">
        <f>IF(SUMIFS(Baza[KO$],Baza[Столбец1],Таблица4[[#This Row],['#]])=0,"",SUMIFS(Baza[KO$],Baza[Столбец1],Таблица4[[#This Row],['#]]))</f>
        <v/>
      </c>
      <c r="I58" s="110" t="str">
        <f>IF(SUMIFS(Baza[WIN$],Baza[Столбец1],Таблица4[[#This Row],['#]])=0,"",SUMIFS(Baza[WIN$],Baza[Столбец1],Таблица4[[#This Row],['#]]))</f>
        <v/>
      </c>
      <c r="J58" s="29" t="str">
        <f t="shared" si="3"/>
        <v/>
      </c>
    </row>
    <row r="59" spans="2:10" ht="11.1" customHeight="1" x14ac:dyDescent="0.25">
      <c r="B59" s="84" t="str" cm="1">
        <f t="array" ref="B59">IFERROR(INDEX(Baza[Столбец1],SMALL(IF(SMALL(IF(COUNTIF($B$2:$B58,Baza[Столбец1])=0,COUNTIF(Baza[Столбец1],"&lt;"&amp;Baza[Столбец1])+1,""),1)=COUNTIF(Baza[Столбец1],"&lt;"&amp;Baza[Столбец1])+1,ROW(Baza[Столбец1])-MIN(ROW(Baza[Столбец1]))+1),1)),"")</f>
        <v/>
      </c>
      <c r="C59" s="96" t="str">
        <f>IF(Таблица4[[#This Row],['#]]="","",COUNTIFS(Baza[Столбец1],Таблица4[[#This Row],['#]])+SUMIFS(Baza[R],Baza[Столбец1],Таблица4[[#This Row],['#]]))</f>
        <v/>
      </c>
      <c r="D59" s="96" t="str">
        <f>IF(Таблица4[[#This Row],['#]]="","",SUMIFS(Baza[B$],Baza[Столбец1],Таблица4[[#This Row],['#]]))</f>
        <v/>
      </c>
      <c r="E59" s="28" t="str">
        <f>IFERROR(AVERAGEIFS(Baza[AFS],Baza[Столбец1],Таблица4[[#This Row],['#]])+(AVERAGEIFS(Baza[AFS],Baza[Столбец1],Таблица4[[#This Row],['#]])*0.2),"")</f>
        <v/>
      </c>
      <c r="F59" s="28" t="str">
        <f t="shared" si="2"/>
        <v/>
      </c>
      <c r="G59" s="28" t="str">
        <f>IFERROR(COUNTIFS(Baza[Столбец1],Таблица4[[#This Row],['#]],Baza[Win],"&gt;0")/C59*100,"")</f>
        <v/>
      </c>
      <c r="H59" s="110" t="str">
        <f>IF(SUMIFS(Baza[KO$],Baza[Столбец1],Таблица4[[#This Row],['#]])=0,"",SUMIFS(Baza[KO$],Baza[Столбец1],Таблица4[[#This Row],['#]]))</f>
        <v/>
      </c>
      <c r="I59" s="110" t="str">
        <f>IF(SUMIFS(Baza[WIN$],Baza[Столбец1],Таблица4[[#This Row],['#]])=0,"",SUMIFS(Baza[WIN$],Baza[Столбец1],Таблица4[[#This Row],['#]]))</f>
        <v/>
      </c>
      <c r="J59" s="29" t="str">
        <f t="shared" si="3"/>
        <v/>
      </c>
    </row>
    <row r="60" spans="2:10" ht="11.1" customHeight="1" x14ac:dyDescent="0.25">
      <c r="B60" s="84" t="str" cm="1">
        <f t="array" ref="B60">IFERROR(INDEX(Baza[Столбец1],SMALL(IF(SMALL(IF(COUNTIF($B$2:$B59,Baza[Столбец1])=0,COUNTIF(Baza[Столбец1],"&lt;"&amp;Baza[Столбец1])+1,""),1)=COUNTIF(Baza[Столбец1],"&lt;"&amp;Baza[Столбец1])+1,ROW(Baza[Столбец1])-MIN(ROW(Baza[Столбец1]))+1),1)),"")</f>
        <v/>
      </c>
      <c r="C60" s="96" t="str">
        <f>IF(Таблица4[[#This Row],['#]]="","",COUNTIFS(Baza[Столбец1],Таблица4[[#This Row],['#]])+SUMIFS(Baza[R],Baza[Столбец1],Таблица4[[#This Row],['#]]))</f>
        <v/>
      </c>
      <c r="D60" s="96" t="str">
        <f>IF(Таблица4[[#This Row],['#]]="","",SUMIFS(Baza[B$],Baza[Столбец1],Таблица4[[#This Row],['#]]))</f>
        <v/>
      </c>
      <c r="E60" s="28" t="str">
        <f>IFERROR(AVERAGEIFS(Baza[AFS],Baza[Столбец1],Таблица4[[#This Row],['#]])+(AVERAGEIFS(Baza[AFS],Baza[Столбец1],Таблица4[[#This Row],['#]])*0.2),"")</f>
        <v/>
      </c>
      <c r="F60" s="28" t="str">
        <f t="shared" si="2"/>
        <v/>
      </c>
      <c r="G60" s="28" t="str">
        <f>IFERROR(COUNTIFS(Baza[Столбец1],Таблица4[[#This Row],['#]],Baza[Win],"&gt;0")/C60*100,"")</f>
        <v/>
      </c>
      <c r="H60" s="110" t="str">
        <f>IF(SUMIFS(Baza[KO$],Baza[Столбец1],Таблица4[[#This Row],['#]])=0,"",SUMIFS(Baza[KO$],Baza[Столбец1],Таблица4[[#This Row],['#]]))</f>
        <v/>
      </c>
      <c r="I60" s="110" t="str">
        <f>IF(SUMIFS(Baza[WIN$],Baza[Столбец1],Таблица4[[#This Row],['#]])=0,"",SUMIFS(Baza[WIN$],Baza[Столбец1],Таблица4[[#This Row],['#]]))</f>
        <v/>
      </c>
      <c r="J60" s="29" t="str">
        <f t="shared" si="3"/>
        <v/>
      </c>
    </row>
    <row r="61" spans="2:10" ht="11.1" customHeight="1" x14ac:dyDescent="0.25">
      <c r="B61" s="84" t="str" cm="1">
        <f t="array" ref="B61">IFERROR(INDEX(Baza[Столбец1],SMALL(IF(SMALL(IF(COUNTIF($B$2:$B60,Baza[Столбец1])=0,COUNTIF(Baza[Столбец1],"&lt;"&amp;Baza[Столбец1])+1,""),1)=COUNTIF(Baza[Столбец1],"&lt;"&amp;Baza[Столбец1])+1,ROW(Baza[Столбец1])-MIN(ROW(Baza[Столбец1]))+1),1)),"")</f>
        <v/>
      </c>
      <c r="C61" s="96" t="str">
        <f>IF(Таблица4[[#This Row],['#]]="","",COUNTIFS(Baza[Столбец1],Таблица4[[#This Row],['#]])+SUMIFS(Baza[R],Baza[Столбец1],Таблица4[[#This Row],['#]]))</f>
        <v/>
      </c>
      <c r="D61" s="96" t="str">
        <f>IF(Таблица4[[#This Row],['#]]="","",SUMIFS(Baza[B$],Baza[Столбец1],Таблица4[[#This Row],['#]]))</f>
        <v/>
      </c>
      <c r="E61" s="28" t="str">
        <f>IFERROR(AVERAGEIFS(Baza[AFS],Baza[Столбец1],Таблица4[[#This Row],['#]])+(AVERAGEIFS(Baza[AFS],Baza[Столбец1],Таблица4[[#This Row],['#]])*0.2),"")</f>
        <v/>
      </c>
      <c r="F61" s="28" t="str">
        <f t="shared" si="2"/>
        <v/>
      </c>
      <c r="G61" s="28" t="str">
        <f>IFERROR(COUNTIFS(Baza[Столбец1],Таблица4[[#This Row],['#]],Baza[Win],"&gt;0")/C61*100,"")</f>
        <v/>
      </c>
      <c r="H61" s="110" t="str">
        <f>IF(SUMIFS(Baza[KO$],Baza[Столбец1],Таблица4[[#This Row],['#]])=0,"",SUMIFS(Baza[KO$],Baza[Столбец1],Таблица4[[#This Row],['#]]))</f>
        <v/>
      </c>
      <c r="I61" s="110" t="str">
        <f>IF(SUMIFS(Baza[WIN$],Baza[Столбец1],Таблица4[[#This Row],['#]])=0,"",SUMIFS(Baza[WIN$],Baza[Столбец1],Таблица4[[#This Row],['#]]))</f>
        <v/>
      </c>
      <c r="J61" s="29" t="str">
        <f t="shared" si="3"/>
        <v/>
      </c>
    </row>
    <row r="62" spans="2:10" ht="11.1" customHeight="1" x14ac:dyDescent="0.25">
      <c r="B62" s="84" t="str" cm="1">
        <f t="array" ref="B62">IFERROR(INDEX(Baza[Столбец1],SMALL(IF(SMALL(IF(COUNTIF($B$2:$B61,Baza[Столбец1])=0,COUNTIF(Baza[Столбец1],"&lt;"&amp;Baza[Столбец1])+1,""),1)=COUNTIF(Baza[Столбец1],"&lt;"&amp;Baza[Столбец1])+1,ROW(Baza[Столбец1])-MIN(ROW(Baza[Столбец1]))+1),1)),"")</f>
        <v/>
      </c>
      <c r="C62" s="96" t="str">
        <f>IF(Таблица4[[#This Row],['#]]="","",COUNTIFS(Baza[Столбец1],Таблица4[[#This Row],['#]])+SUMIFS(Baza[R],Baza[Столбец1],Таблица4[[#This Row],['#]]))</f>
        <v/>
      </c>
      <c r="D62" s="96" t="str">
        <f>IF(Таблица4[[#This Row],['#]]="","",SUMIFS(Baza[B$],Baza[Столбец1],Таблица4[[#This Row],['#]]))</f>
        <v/>
      </c>
      <c r="E62" s="28" t="str">
        <f>IFERROR(AVERAGEIFS(Baza[AFS],Baza[Столбец1],Таблица4[[#This Row],['#]])+(AVERAGEIFS(Baza[AFS],Baza[Столбец1],Таблица4[[#This Row],['#]])*0.2),"")</f>
        <v/>
      </c>
      <c r="F62" s="28" t="str">
        <f t="shared" si="2"/>
        <v/>
      </c>
      <c r="G62" s="28" t="str">
        <f>IFERROR(COUNTIFS(Baza[Столбец1],Таблица4[[#This Row],['#]],Baza[Win],"&gt;0")/C62*100,"")</f>
        <v/>
      </c>
      <c r="H62" s="110" t="str">
        <f>IF(SUMIFS(Baza[KO$],Baza[Столбец1],Таблица4[[#This Row],['#]])=0,"",SUMIFS(Baza[KO$],Baza[Столбец1],Таблица4[[#This Row],['#]]))</f>
        <v/>
      </c>
      <c r="I62" s="110" t="str">
        <f>IF(SUMIFS(Baza[WIN$],Baza[Столбец1],Таблица4[[#This Row],['#]])=0,"",SUMIFS(Baza[WIN$],Baza[Столбец1],Таблица4[[#This Row],['#]]))</f>
        <v/>
      </c>
      <c r="J62" s="29" t="str">
        <f t="shared" si="3"/>
        <v/>
      </c>
    </row>
    <row r="63" spans="2:10" ht="11.1" customHeight="1" x14ac:dyDescent="0.25">
      <c r="B63" s="84" t="str" cm="1">
        <f t="array" ref="B63">IFERROR(INDEX(Baza[Столбец1],SMALL(IF(SMALL(IF(COUNTIF($B$2:$B62,Baza[Столбец1])=0,COUNTIF(Baza[Столбец1],"&lt;"&amp;Baza[Столбец1])+1,""),1)=COUNTIF(Baza[Столбец1],"&lt;"&amp;Baza[Столбец1])+1,ROW(Baza[Столбец1])-MIN(ROW(Baza[Столбец1]))+1),1)),"")</f>
        <v/>
      </c>
      <c r="C63" s="96" t="str">
        <f>IF(Таблица4[[#This Row],['#]]="","",COUNTIFS(Baza[Столбец1],Таблица4[[#This Row],['#]])+SUMIFS(Baza[R],Baza[Столбец1],Таблица4[[#This Row],['#]]))</f>
        <v/>
      </c>
      <c r="D63" s="96" t="str">
        <f>IF(Таблица4[[#This Row],['#]]="","",SUMIFS(Baza[B$],Baza[Столбец1],Таблица4[[#This Row],['#]]))</f>
        <v/>
      </c>
      <c r="E63" s="28" t="str">
        <f>IFERROR(AVERAGEIFS(Baza[AFS],Baza[Столбец1],Таблица4[[#This Row],['#]])+(AVERAGEIFS(Baza[AFS],Baza[Столбец1],Таблица4[[#This Row],['#]])*0.2),"")</f>
        <v/>
      </c>
      <c r="F63" s="28" t="str">
        <f t="shared" si="2"/>
        <v/>
      </c>
      <c r="G63" s="28" t="str">
        <f>IFERROR(COUNTIFS(Baza[Столбец1],Таблица4[[#This Row],['#]],Baza[Win],"&gt;0")/C63*100,"")</f>
        <v/>
      </c>
      <c r="H63" s="110" t="str">
        <f>IF(SUMIFS(Baza[KO$],Baza[Столбец1],Таблица4[[#This Row],['#]])=0,"",SUMIFS(Baza[KO$],Baza[Столбец1],Таблица4[[#This Row],['#]]))</f>
        <v/>
      </c>
      <c r="I63" s="110" t="str">
        <f>IF(SUMIFS(Baza[WIN$],Baza[Столбец1],Таблица4[[#This Row],['#]])=0,"",SUMIFS(Baza[WIN$],Baza[Столбец1],Таблица4[[#This Row],['#]]))</f>
        <v/>
      </c>
      <c r="J63" s="29" t="str">
        <f t="shared" si="3"/>
        <v/>
      </c>
    </row>
    <row r="64" spans="2:10" ht="11.1" customHeight="1" x14ac:dyDescent="0.25">
      <c r="B64" s="84" t="str" cm="1">
        <f t="array" ref="B64">IFERROR(INDEX(Baza[Столбец1],SMALL(IF(SMALL(IF(COUNTIF($B$2:$B63,Baza[Столбец1])=0,COUNTIF(Baza[Столбец1],"&lt;"&amp;Baza[Столбец1])+1,""),1)=COUNTIF(Baza[Столбец1],"&lt;"&amp;Baza[Столбец1])+1,ROW(Baza[Столбец1])-MIN(ROW(Baza[Столбец1]))+1),1)),"")</f>
        <v/>
      </c>
      <c r="C64" s="96" t="str">
        <f>IF(Таблица4[[#This Row],['#]]="","",COUNTIFS(Baza[Столбец1],Таблица4[[#This Row],['#]])+SUMIFS(Baza[R],Baza[Столбец1],Таблица4[[#This Row],['#]]))</f>
        <v/>
      </c>
      <c r="D64" s="96" t="str">
        <f>IF(Таблица4[[#This Row],['#]]="","",SUMIFS(Baza[B$],Baza[Столбец1],Таблица4[[#This Row],['#]]))</f>
        <v/>
      </c>
      <c r="E64" s="28" t="str">
        <f>IFERROR(AVERAGEIFS(Baza[AFS],Baza[Столбец1],Таблица4[[#This Row],['#]])+(AVERAGEIFS(Baza[AFS],Baza[Столбец1],Таблица4[[#This Row],['#]])*0.2),"")</f>
        <v/>
      </c>
      <c r="F64" s="28" t="str">
        <f t="shared" si="2"/>
        <v/>
      </c>
      <c r="G64" s="28" t="str">
        <f>IFERROR(COUNTIFS(Baza[Столбец1],Таблица4[[#This Row],['#]],Baza[Win],"&gt;0")/C64*100,"")</f>
        <v/>
      </c>
      <c r="H64" s="110" t="str">
        <f>IF(SUMIFS(Baza[KO$],Baza[Столбец1],Таблица4[[#This Row],['#]])=0,"",SUMIFS(Baza[KO$],Baza[Столбец1],Таблица4[[#This Row],['#]]))</f>
        <v/>
      </c>
      <c r="I64" s="110" t="str">
        <f>IF(SUMIFS(Baza[WIN$],Baza[Столбец1],Таблица4[[#This Row],['#]])=0,"",SUMIFS(Baza[WIN$],Baza[Столбец1],Таблица4[[#This Row],['#]]))</f>
        <v/>
      </c>
      <c r="J64" s="29" t="str">
        <f t="shared" si="3"/>
        <v/>
      </c>
    </row>
    <row r="65" spans="2:10" ht="11.1" customHeight="1" x14ac:dyDescent="0.25">
      <c r="B65" s="84" t="str" cm="1">
        <f t="array" ref="B65">IFERROR(INDEX(Baza[Столбец1],SMALL(IF(SMALL(IF(COUNTIF($B$2:$B64,Baza[Столбец1])=0,COUNTIF(Baza[Столбец1],"&lt;"&amp;Baza[Столбец1])+1,""),1)=COUNTIF(Baza[Столбец1],"&lt;"&amp;Baza[Столбец1])+1,ROW(Baza[Столбец1])-MIN(ROW(Baza[Столбец1]))+1),1)),"")</f>
        <v/>
      </c>
      <c r="C65" s="96" t="str">
        <f>IF(Таблица4[[#This Row],['#]]="","",COUNTIFS(Baza[Столбец1],Таблица4[[#This Row],['#]])+SUMIFS(Baza[R],Baza[Столбец1],Таблица4[[#This Row],['#]]))</f>
        <v/>
      </c>
      <c r="D65" s="96" t="str">
        <f>IF(Таблица4[[#This Row],['#]]="","",SUMIFS(Baza[B$],Baza[Столбец1],Таблица4[[#This Row],['#]]))</f>
        <v/>
      </c>
      <c r="E65" s="28" t="str">
        <f>IFERROR(AVERAGEIFS(Baza[AFS],Baza[Столбец1],Таблица4[[#This Row],['#]])+(AVERAGEIFS(Baza[AFS],Baza[Столбец1],Таблица4[[#This Row],['#]])*0.2),"")</f>
        <v/>
      </c>
      <c r="F65" s="28" t="str">
        <f t="shared" si="2"/>
        <v/>
      </c>
      <c r="G65" s="28" t="str">
        <f>IFERROR(COUNTIFS(Baza[Столбец1],Таблица4[[#This Row],['#]],Baza[Win],"&gt;0")/C65*100,"")</f>
        <v/>
      </c>
      <c r="H65" s="110" t="str">
        <f>IF(SUMIFS(Baza[KO$],Baza[Столбец1],Таблица4[[#This Row],['#]])=0,"",SUMIFS(Baza[KO$],Baza[Столбец1],Таблица4[[#This Row],['#]]))</f>
        <v/>
      </c>
      <c r="I65" s="110" t="str">
        <f>IF(SUMIFS(Baza[WIN$],Baza[Столбец1],Таблица4[[#This Row],['#]])=0,"",SUMIFS(Baza[WIN$],Baza[Столбец1],Таблица4[[#This Row],['#]]))</f>
        <v/>
      </c>
      <c r="J65" s="29" t="str">
        <f t="shared" si="3"/>
        <v/>
      </c>
    </row>
    <row r="66" spans="2:10" ht="11.1" customHeight="1" x14ac:dyDescent="0.25">
      <c r="B66" s="84" t="str" cm="1">
        <f t="array" ref="B66">IFERROR(INDEX(Baza[Столбец1],SMALL(IF(SMALL(IF(COUNTIF($B$2:$B65,Baza[Столбец1])=0,COUNTIF(Baza[Столбец1],"&lt;"&amp;Baza[Столбец1])+1,""),1)=COUNTIF(Baza[Столбец1],"&lt;"&amp;Baza[Столбец1])+1,ROW(Baza[Столбец1])-MIN(ROW(Baza[Столбец1]))+1),1)),"")</f>
        <v/>
      </c>
      <c r="C66" s="96" t="str">
        <f>IF(Таблица4[[#This Row],['#]]="","",COUNTIFS(Baza[Столбец1],Таблица4[[#This Row],['#]])+SUMIFS(Baza[R],Baza[Столбец1],Таблица4[[#This Row],['#]]))</f>
        <v/>
      </c>
      <c r="D66" s="96" t="str">
        <f>IF(Таблица4[[#This Row],['#]]="","",SUMIFS(Baza[B$],Baza[Столбец1],Таблица4[[#This Row],['#]]))</f>
        <v/>
      </c>
      <c r="E66" s="28" t="str">
        <f>IFERROR(AVERAGEIFS(Baza[AFS],Baza[Столбец1],Таблица4[[#This Row],['#]])+(AVERAGEIFS(Baza[AFS],Baza[Столбец1],Таблица4[[#This Row],['#]])*0.2),"")</f>
        <v/>
      </c>
      <c r="F66" s="28" t="str">
        <f t="shared" si="2"/>
        <v/>
      </c>
      <c r="G66" s="28" t="str">
        <f>IFERROR(COUNTIFS(Baza[Столбец1],Таблица4[[#This Row],['#]],Baza[Win],"&gt;0")/C66*100,"")</f>
        <v/>
      </c>
      <c r="H66" s="110" t="str">
        <f>IF(SUMIFS(Baza[KO$],Baza[Столбец1],Таблица4[[#This Row],['#]])=0,"",SUMIFS(Baza[KO$],Baza[Столбец1],Таблица4[[#This Row],['#]]))</f>
        <v/>
      </c>
      <c r="I66" s="110" t="str">
        <f>IF(SUMIFS(Baza[WIN$],Baza[Столбец1],Таблица4[[#This Row],['#]])=0,"",SUMIFS(Baza[WIN$],Baza[Столбец1],Таблица4[[#This Row],['#]]))</f>
        <v/>
      </c>
      <c r="J66" s="29" t="str">
        <f t="shared" si="3"/>
        <v/>
      </c>
    </row>
    <row r="67" spans="2:10" ht="11.1" customHeight="1" x14ac:dyDescent="0.25">
      <c r="B67" s="84" t="str" cm="1">
        <f t="array" ref="B67">IFERROR(INDEX(Baza[Столбец1],SMALL(IF(SMALL(IF(COUNTIF($B$2:$B66,Baza[Столбец1])=0,COUNTIF(Baza[Столбец1],"&lt;"&amp;Baza[Столбец1])+1,""),1)=COUNTIF(Baza[Столбец1],"&lt;"&amp;Baza[Столбец1])+1,ROW(Baza[Столбец1])-MIN(ROW(Baza[Столбец1]))+1),1)),"")</f>
        <v/>
      </c>
      <c r="C67" s="96" t="str">
        <f>IF(Таблица4[[#This Row],['#]]="","",COUNTIFS(Baza[Столбец1],Таблица4[[#This Row],['#]])+SUMIFS(Baza[R],Baza[Столбец1],Таблица4[[#This Row],['#]]))</f>
        <v/>
      </c>
      <c r="D67" s="96" t="str">
        <f>IF(Таблица4[[#This Row],['#]]="","",SUMIFS(Baza[B$],Baza[Столбец1],Таблица4[[#This Row],['#]]))</f>
        <v/>
      </c>
      <c r="E67" s="28" t="str">
        <f>IFERROR(AVERAGEIFS(Baza[AFS],Baza[Столбец1],Таблица4[[#This Row],['#]])+(AVERAGEIFS(Baza[AFS],Baza[Столбец1],Таблица4[[#This Row],['#]])*0.2),"")</f>
        <v/>
      </c>
      <c r="F67" s="28" t="str">
        <f t="shared" ref="F67:F80" si="4">IFERROR(J67/D67*100,"")</f>
        <v/>
      </c>
      <c r="G67" s="28" t="str">
        <f>IFERROR(COUNTIFS(Baza[Столбец1],Таблица4[[#This Row],['#]],Baza[Win],"&gt;0")/C67*100,"")</f>
        <v/>
      </c>
      <c r="H67" s="110" t="str">
        <f>IF(SUMIFS(Baza[KO$],Baza[Столбец1],Таблица4[[#This Row],['#]])=0,"",SUMIFS(Baza[KO$],Baza[Столбец1],Таблица4[[#This Row],['#]]))</f>
        <v/>
      </c>
      <c r="I67" s="110" t="str">
        <f>IF(SUMIFS(Baza[WIN$],Baza[Столбец1],Таблица4[[#This Row],['#]])=0,"",SUMIFS(Baza[WIN$],Baza[Столбец1],Таблица4[[#This Row],['#]]))</f>
        <v/>
      </c>
      <c r="J67" s="29" t="str">
        <f t="shared" ref="J67:J98" si="5">IFERROR(IF(I67="",0,I67)+IF(H67="",0,H67)-D67,"")</f>
        <v/>
      </c>
    </row>
    <row r="68" spans="2:10" ht="11.1" customHeight="1" x14ac:dyDescent="0.25">
      <c r="B68" s="84" t="str" cm="1">
        <f t="array" ref="B68">IFERROR(INDEX(Baza[Столбец1],SMALL(IF(SMALL(IF(COUNTIF($B$2:$B67,Baza[Столбец1])=0,COUNTIF(Baza[Столбец1],"&lt;"&amp;Baza[Столбец1])+1,""),1)=COUNTIF(Baza[Столбец1],"&lt;"&amp;Baza[Столбец1])+1,ROW(Baza[Столбец1])-MIN(ROW(Baza[Столбец1]))+1),1)),"")</f>
        <v/>
      </c>
      <c r="C68" s="96" t="str">
        <f>IF(Таблица4[[#This Row],['#]]="","",COUNTIFS(Baza[Столбец1],Таблица4[[#This Row],['#]])+SUMIFS(Baza[R],Baza[Столбец1],Таблица4[[#This Row],['#]]))</f>
        <v/>
      </c>
      <c r="D68" s="96" t="str">
        <f>IF(Таблица4[[#This Row],['#]]="","",SUMIFS(Baza[B$],Baza[Столбец1],Таблица4[[#This Row],['#]]))</f>
        <v/>
      </c>
      <c r="E68" s="28" t="str">
        <f>IFERROR(AVERAGEIFS(Baza[AFS],Baza[Столбец1],Таблица4[[#This Row],['#]])+(AVERAGEIFS(Baza[AFS],Baza[Столбец1],Таблица4[[#This Row],['#]])*0.2),"")</f>
        <v/>
      </c>
      <c r="F68" s="28" t="str">
        <f t="shared" si="4"/>
        <v/>
      </c>
      <c r="G68" s="28" t="str">
        <f>IFERROR(COUNTIFS(Baza[Столбец1],Таблица4[[#This Row],['#]],Baza[Win],"&gt;0")/C68*100,"")</f>
        <v/>
      </c>
      <c r="H68" s="110" t="str">
        <f>IF(SUMIFS(Baza[KO$],Baza[Столбец1],Таблица4[[#This Row],['#]])=0,"",SUMIFS(Baza[KO$],Baza[Столбец1],Таблица4[[#This Row],['#]]))</f>
        <v/>
      </c>
      <c r="I68" s="110" t="str">
        <f>IF(SUMIFS(Baza[WIN$],Baza[Столбец1],Таблица4[[#This Row],['#]])=0,"",SUMIFS(Baza[WIN$],Baza[Столбец1],Таблица4[[#This Row],['#]]))</f>
        <v/>
      </c>
      <c r="J68" s="29" t="str">
        <f t="shared" si="5"/>
        <v/>
      </c>
    </row>
    <row r="69" spans="2:10" ht="11.1" customHeight="1" x14ac:dyDescent="0.25">
      <c r="B69" s="84" t="str" cm="1">
        <f t="array" ref="B69">IFERROR(INDEX(Baza[Столбец1],SMALL(IF(SMALL(IF(COUNTIF($B$2:$B68,Baza[Столбец1])=0,COUNTIF(Baza[Столбец1],"&lt;"&amp;Baza[Столбец1])+1,""),1)=COUNTIF(Baza[Столбец1],"&lt;"&amp;Baza[Столбец1])+1,ROW(Baza[Столбец1])-MIN(ROW(Baza[Столбец1]))+1),1)),"")</f>
        <v/>
      </c>
      <c r="C69" s="96" t="str">
        <f>IF(Таблица4[[#This Row],['#]]="","",COUNTIFS(Baza[Столбец1],Таблица4[[#This Row],['#]])+SUMIFS(Baza[R],Baza[Столбец1],Таблица4[[#This Row],['#]]))</f>
        <v/>
      </c>
      <c r="D69" s="96" t="str">
        <f>IF(Таблица4[[#This Row],['#]]="","",SUMIFS(Baza[B$],Baza[Столбец1],Таблица4[[#This Row],['#]]))</f>
        <v/>
      </c>
      <c r="E69" s="28" t="str">
        <f>IFERROR(AVERAGEIFS(Baza[AFS],Baza[Столбец1],Таблица4[[#This Row],['#]])+(AVERAGEIFS(Baza[AFS],Baza[Столбец1],Таблица4[[#This Row],['#]])*0.2),"")</f>
        <v/>
      </c>
      <c r="F69" s="28" t="str">
        <f t="shared" si="4"/>
        <v/>
      </c>
      <c r="G69" s="28" t="str">
        <f>IFERROR(COUNTIFS(Baza[Столбец1],Таблица4[[#This Row],['#]],Baza[Win],"&gt;0")/C69*100,"")</f>
        <v/>
      </c>
      <c r="H69" s="110" t="str">
        <f>IF(SUMIFS(Baza[KO$],Baza[Столбец1],Таблица4[[#This Row],['#]])=0,"",SUMIFS(Baza[KO$],Baza[Столбец1],Таблица4[[#This Row],['#]]))</f>
        <v/>
      </c>
      <c r="I69" s="110" t="str">
        <f>IF(SUMIFS(Baza[WIN$],Baza[Столбец1],Таблица4[[#This Row],['#]])=0,"",SUMIFS(Baza[WIN$],Baza[Столбец1],Таблица4[[#This Row],['#]]))</f>
        <v/>
      </c>
      <c r="J69" s="29" t="str">
        <f t="shared" si="5"/>
        <v/>
      </c>
    </row>
    <row r="70" spans="2:10" ht="11.1" customHeight="1" x14ac:dyDescent="0.25">
      <c r="B70" s="84" t="str" cm="1">
        <f t="array" ref="B70">IFERROR(INDEX(Baza[Столбец1],SMALL(IF(SMALL(IF(COUNTIF($B$2:$B69,Baza[Столбец1])=0,COUNTIF(Baza[Столбец1],"&lt;"&amp;Baza[Столбец1])+1,""),1)=COUNTIF(Baza[Столбец1],"&lt;"&amp;Baza[Столбец1])+1,ROW(Baza[Столбец1])-MIN(ROW(Baza[Столбец1]))+1),1)),"")</f>
        <v/>
      </c>
      <c r="C70" s="96" t="str">
        <f>IF(Таблица4[[#This Row],['#]]="","",COUNTIFS(Baza[Столбец1],Таблица4[[#This Row],['#]])+SUMIFS(Baza[R],Baza[Столбец1],Таблица4[[#This Row],['#]]))</f>
        <v/>
      </c>
      <c r="D70" s="96" t="str">
        <f>IF(Таблица4[[#This Row],['#]]="","",SUMIFS(Baza[B$],Baza[Столбец1],Таблица4[[#This Row],['#]]))</f>
        <v/>
      </c>
      <c r="E70" s="28" t="str">
        <f>IFERROR(AVERAGEIFS(Baza[AFS],Baza[Столбец1],Таблица4[[#This Row],['#]])+(AVERAGEIFS(Baza[AFS],Baza[Столбец1],Таблица4[[#This Row],['#]])*0.2),"")</f>
        <v/>
      </c>
      <c r="F70" s="28" t="str">
        <f t="shared" si="4"/>
        <v/>
      </c>
      <c r="G70" s="28" t="str">
        <f>IFERROR(COUNTIFS(Baza[Столбец1],Таблица4[[#This Row],['#]],Baza[Win],"&gt;0")/C70*100,"")</f>
        <v/>
      </c>
      <c r="H70" s="110" t="str">
        <f>IF(SUMIFS(Baza[KO$],Baza[Столбец1],Таблица4[[#This Row],['#]])=0,"",SUMIFS(Baza[KO$],Baza[Столбец1],Таблица4[[#This Row],['#]]))</f>
        <v/>
      </c>
      <c r="I70" s="110" t="str">
        <f>IF(SUMIFS(Baza[WIN$],Baza[Столбец1],Таблица4[[#This Row],['#]])=0,"",SUMIFS(Baza[WIN$],Baza[Столбец1],Таблица4[[#This Row],['#]]))</f>
        <v/>
      </c>
      <c r="J70" s="29" t="str">
        <f t="shared" si="5"/>
        <v/>
      </c>
    </row>
    <row r="71" spans="2:10" ht="11.1" customHeight="1" x14ac:dyDescent="0.25">
      <c r="B71" s="84" t="str" cm="1">
        <f t="array" ref="B71">IFERROR(INDEX(Baza[Столбец1],SMALL(IF(SMALL(IF(COUNTIF($B$2:$B70,Baza[Столбец1])=0,COUNTIF(Baza[Столбец1],"&lt;"&amp;Baza[Столбец1])+1,""),1)=COUNTIF(Baza[Столбец1],"&lt;"&amp;Baza[Столбец1])+1,ROW(Baza[Столбец1])-MIN(ROW(Baza[Столбец1]))+1),1)),"")</f>
        <v/>
      </c>
      <c r="C71" s="96" t="str">
        <f>IF(Таблица4[[#This Row],['#]]="","",COUNTIFS(Baza[Столбец1],Таблица4[[#This Row],['#]])+SUMIFS(Baza[R],Baza[Столбец1],Таблица4[[#This Row],['#]]))</f>
        <v/>
      </c>
      <c r="D71" s="96" t="str">
        <f>IF(Таблица4[[#This Row],['#]]="","",SUMIFS(Baza[B$],Baza[Столбец1],Таблица4[[#This Row],['#]]))</f>
        <v/>
      </c>
      <c r="E71" s="28" t="str">
        <f>IFERROR(AVERAGEIFS(Baza[AFS],Baza[Столбец1],Таблица4[[#This Row],['#]])+(AVERAGEIFS(Baza[AFS],Baza[Столбец1],Таблица4[[#This Row],['#]])*0.2),"")</f>
        <v/>
      </c>
      <c r="F71" s="28" t="str">
        <f t="shared" si="4"/>
        <v/>
      </c>
      <c r="G71" s="28" t="str">
        <f>IFERROR(COUNTIFS(Baza[Столбец1],Таблица4[[#This Row],['#]],Baza[Win],"&gt;0")/C71*100,"")</f>
        <v/>
      </c>
      <c r="H71" s="110" t="str">
        <f>IF(SUMIFS(Baza[KO$],Baza[Столбец1],Таблица4[[#This Row],['#]])=0,"",SUMIFS(Baza[KO$],Baza[Столбец1],Таблица4[[#This Row],['#]]))</f>
        <v/>
      </c>
      <c r="I71" s="110" t="str">
        <f>IF(SUMIFS(Baza[WIN$],Baza[Столбец1],Таблица4[[#This Row],['#]])=0,"",SUMIFS(Baza[WIN$],Baza[Столбец1],Таблица4[[#This Row],['#]]))</f>
        <v/>
      </c>
      <c r="J71" s="29" t="str">
        <f t="shared" si="5"/>
        <v/>
      </c>
    </row>
    <row r="72" spans="2:10" ht="11.1" customHeight="1" x14ac:dyDescent="0.25">
      <c r="B72" s="84" t="str" cm="1">
        <f t="array" ref="B72">IFERROR(INDEX(Baza[Столбец1],SMALL(IF(SMALL(IF(COUNTIF($B$2:$B71,Baza[Столбец1])=0,COUNTIF(Baza[Столбец1],"&lt;"&amp;Baza[Столбец1])+1,""),1)=COUNTIF(Baza[Столбец1],"&lt;"&amp;Baza[Столбец1])+1,ROW(Baza[Столбец1])-MIN(ROW(Baza[Столбец1]))+1),1)),"")</f>
        <v/>
      </c>
      <c r="C72" s="96" t="str">
        <f>IF(Таблица4[[#This Row],['#]]="","",COUNTIFS(Baza[Столбец1],Таблица4[[#This Row],['#]])+SUMIFS(Baza[R],Baza[Столбец1],Таблица4[[#This Row],['#]]))</f>
        <v/>
      </c>
      <c r="D72" s="96" t="str">
        <f>IF(Таблица4[[#This Row],['#]]="","",SUMIFS(Baza[B$],Baza[Столбец1],Таблица4[[#This Row],['#]]))</f>
        <v/>
      </c>
      <c r="E72" s="28" t="str">
        <f>IFERROR(AVERAGEIFS(Baza[AFS],Baza[Столбец1],Таблица4[[#This Row],['#]])+(AVERAGEIFS(Baza[AFS],Baza[Столбец1],Таблица4[[#This Row],['#]])*0.2),"")</f>
        <v/>
      </c>
      <c r="F72" s="28" t="str">
        <f t="shared" si="4"/>
        <v/>
      </c>
      <c r="G72" s="28" t="str">
        <f>IFERROR(COUNTIFS(Baza[Столбец1],Таблица4[[#This Row],['#]],Baza[Win],"&gt;0")/C72*100,"")</f>
        <v/>
      </c>
      <c r="H72" s="110" t="str">
        <f>IF(SUMIFS(Baza[KO$],Baza[Столбец1],Таблица4[[#This Row],['#]])=0,"",SUMIFS(Baza[KO$],Baza[Столбец1],Таблица4[[#This Row],['#]]))</f>
        <v/>
      </c>
      <c r="I72" s="110" t="str">
        <f>IF(SUMIFS(Baza[WIN$],Baza[Столбец1],Таблица4[[#This Row],['#]])=0,"",SUMIFS(Baza[WIN$],Baza[Столбец1],Таблица4[[#This Row],['#]]))</f>
        <v/>
      </c>
      <c r="J72" s="29" t="str">
        <f t="shared" si="5"/>
        <v/>
      </c>
    </row>
    <row r="73" spans="2:10" ht="11.1" customHeight="1" x14ac:dyDescent="0.25">
      <c r="B73" s="84" t="str" cm="1">
        <f t="array" ref="B73">IFERROR(INDEX(Baza[Столбец1],SMALL(IF(SMALL(IF(COUNTIF($B$2:$B72,Baza[Столбец1])=0,COUNTIF(Baza[Столбец1],"&lt;"&amp;Baza[Столбец1])+1,""),1)=COUNTIF(Baza[Столбец1],"&lt;"&amp;Baza[Столбец1])+1,ROW(Baza[Столбец1])-MIN(ROW(Baza[Столбец1]))+1),1)),"")</f>
        <v/>
      </c>
      <c r="C73" s="96" t="str">
        <f>IF(Таблица4[[#This Row],['#]]="","",COUNTIFS(Baza[Столбец1],Таблица4[[#This Row],['#]])+SUMIFS(Baza[R],Baza[Столбец1],Таблица4[[#This Row],['#]]))</f>
        <v/>
      </c>
      <c r="D73" s="96" t="str">
        <f>IF(Таблица4[[#This Row],['#]]="","",SUMIFS(Baza[B$],Baza[Столбец1],Таблица4[[#This Row],['#]]))</f>
        <v/>
      </c>
      <c r="E73" s="28" t="str">
        <f>IFERROR(AVERAGEIFS(Baza[AFS],Baza[Столбец1],Таблица4[[#This Row],['#]])+(AVERAGEIFS(Baza[AFS],Baza[Столбец1],Таблица4[[#This Row],['#]])*0.2),"")</f>
        <v/>
      </c>
      <c r="F73" s="28" t="str">
        <f t="shared" si="4"/>
        <v/>
      </c>
      <c r="G73" s="28" t="str">
        <f>IFERROR(COUNTIFS(Baza[Столбец1],Таблица4[[#This Row],['#]],Baza[Win],"&gt;0")/C73*100,"")</f>
        <v/>
      </c>
      <c r="H73" s="110" t="str">
        <f>IF(SUMIFS(Baza[KO$],Baza[Столбец1],Таблица4[[#This Row],['#]])=0,"",SUMIFS(Baza[KO$],Baza[Столбец1],Таблица4[[#This Row],['#]]))</f>
        <v/>
      </c>
      <c r="I73" s="110" t="str">
        <f>IF(SUMIFS(Baza[WIN$],Baza[Столбец1],Таблица4[[#This Row],['#]])=0,"",SUMIFS(Baza[WIN$],Baza[Столбец1],Таблица4[[#This Row],['#]]))</f>
        <v/>
      </c>
      <c r="J73" s="29" t="str">
        <f t="shared" si="5"/>
        <v/>
      </c>
    </row>
    <row r="74" spans="2:10" ht="11.1" customHeight="1" x14ac:dyDescent="0.25">
      <c r="B74" s="84" t="str" cm="1">
        <f t="array" ref="B74">IFERROR(INDEX(Baza[Столбец1],SMALL(IF(SMALL(IF(COUNTIF($B$2:$B73,Baza[Столбец1])=0,COUNTIF(Baza[Столбец1],"&lt;"&amp;Baza[Столбец1])+1,""),1)=COUNTIF(Baza[Столбец1],"&lt;"&amp;Baza[Столбец1])+1,ROW(Baza[Столбец1])-MIN(ROW(Baza[Столбец1]))+1),1)),"")</f>
        <v/>
      </c>
      <c r="C74" s="96" t="str">
        <f>IF(Таблица4[[#This Row],['#]]="","",COUNTIFS(Baza[Столбец1],Таблица4[[#This Row],['#]])+SUMIFS(Baza[R],Baza[Столбец1],Таблица4[[#This Row],['#]]))</f>
        <v/>
      </c>
      <c r="D74" s="96" t="str">
        <f>IF(Таблица4[[#This Row],['#]]="","",SUMIFS(Baza[B$],Baza[Столбец1],Таблица4[[#This Row],['#]]))</f>
        <v/>
      </c>
      <c r="E74" s="28" t="str">
        <f>IFERROR(AVERAGEIFS(Baza[AFS],Baza[Столбец1],Таблица4[[#This Row],['#]])+(AVERAGEIFS(Baza[AFS],Baza[Столбец1],Таблица4[[#This Row],['#]])*0.2),"")</f>
        <v/>
      </c>
      <c r="F74" s="28" t="str">
        <f t="shared" si="4"/>
        <v/>
      </c>
      <c r="G74" s="28" t="str">
        <f>IFERROR(COUNTIFS(Baza[Столбец1],Таблица4[[#This Row],['#]],Baza[Win],"&gt;0")/C74*100,"")</f>
        <v/>
      </c>
      <c r="H74" s="110" t="str">
        <f>IF(SUMIFS(Baza[KO$],Baza[Столбец1],Таблица4[[#This Row],['#]])=0,"",SUMIFS(Baza[KO$],Baza[Столбец1],Таблица4[[#This Row],['#]]))</f>
        <v/>
      </c>
      <c r="I74" s="110" t="str">
        <f>IF(SUMIFS(Baza[WIN$],Baza[Столбец1],Таблица4[[#This Row],['#]])=0,"",SUMIFS(Baza[WIN$],Baza[Столбец1],Таблица4[[#This Row],['#]]))</f>
        <v/>
      </c>
      <c r="J74" s="29" t="str">
        <f t="shared" si="5"/>
        <v/>
      </c>
    </row>
    <row r="75" spans="2:10" ht="11.1" customHeight="1" x14ac:dyDescent="0.25">
      <c r="B75" s="84" t="str" cm="1">
        <f t="array" ref="B75">IFERROR(INDEX(Baza[Столбец1],SMALL(IF(SMALL(IF(COUNTIF($B$2:$B74,Baza[Столбец1])=0,COUNTIF(Baza[Столбец1],"&lt;"&amp;Baza[Столбец1])+1,""),1)=COUNTIF(Baza[Столбец1],"&lt;"&amp;Baza[Столбец1])+1,ROW(Baza[Столбец1])-MIN(ROW(Baza[Столбец1]))+1),1)),"")</f>
        <v/>
      </c>
      <c r="C75" s="96" t="str">
        <f>IF(Таблица4[[#This Row],['#]]="","",COUNTIFS(Baza[Столбец1],Таблица4[[#This Row],['#]])+SUMIFS(Baza[R],Baza[Столбец1],Таблица4[[#This Row],['#]]))</f>
        <v/>
      </c>
      <c r="D75" s="96" t="str">
        <f>IF(Таблица4[[#This Row],['#]]="","",SUMIFS(Baza[B$],Baza[Столбец1],Таблица4[[#This Row],['#]]))</f>
        <v/>
      </c>
      <c r="E75" s="28" t="str">
        <f>IFERROR(AVERAGEIFS(Baza[AFS],Baza[Столбец1],Таблица4[[#This Row],['#]])+(AVERAGEIFS(Baza[AFS],Baza[Столбец1],Таблица4[[#This Row],['#]])*0.2),"")</f>
        <v/>
      </c>
      <c r="F75" s="28" t="str">
        <f t="shared" si="4"/>
        <v/>
      </c>
      <c r="G75" s="28" t="str">
        <f>IFERROR(COUNTIFS(Baza[Столбец1],Таблица4[[#This Row],['#]],Baza[Win],"&gt;0")/C75*100,"")</f>
        <v/>
      </c>
      <c r="H75" s="110" t="str">
        <f>IF(SUMIFS(Baza[KO$],Baza[Столбец1],Таблица4[[#This Row],['#]])=0,"",SUMIFS(Baza[KO$],Baza[Столбец1],Таблица4[[#This Row],['#]]))</f>
        <v/>
      </c>
      <c r="I75" s="110" t="str">
        <f>IF(SUMIFS(Baza[WIN$],Baza[Столбец1],Таблица4[[#This Row],['#]])=0,"",SUMIFS(Baza[WIN$],Baza[Столбец1],Таблица4[[#This Row],['#]]))</f>
        <v/>
      </c>
      <c r="J75" s="29" t="str">
        <f t="shared" si="5"/>
        <v/>
      </c>
    </row>
    <row r="76" spans="2:10" ht="11.1" customHeight="1" x14ac:dyDescent="0.25">
      <c r="B76" s="84" t="str" cm="1">
        <f t="array" ref="B76">IFERROR(INDEX(Baza[Столбец1],SMALL(IF(SMALL(IF(COUNTIF($B$2:$B75,Baza[Столбец1])=0,COUNTIF(Baza[Столбец1],"&lt;"&amp;Baza[Столбец1])+1,""),1)=COUNTIF(Baza[Столбец1],"&lt;"&amp;Baza[Столбец1])+1,ROW(Baza[Столбец1])-MIN(ROW(Baza[Столбец1]))+1),1)),"")</f>
        <v/>
      </c>
      <c r="C76" s="96" t="str">
        <f>IF(Таблица4[[#This Row],['#]]="","",COUNTIFS(Baza[Столбец1],Таблица4[[#This Row],['#]])+SUMIFS(Baza[R],Baza[Столбец1],Таблица4[[#This Row],['#]]))</f>
        <v/>
      </c>
      <c r="D76" s="96" t="str">
        <f>IF(Таблица4[[#This Row],['#]]="","",SUMIFS(Baza[B$],Baza[Столбец1],Таблица4[[#This Row],['#]]))</f>
        <v/>
      </c>
      <c r="E76" s="28" t="str">
        <f>IFERROR(AVERAGEIFS(Baza[AFS],Baza[Столбец1],Таблица4[[#This Row],['#]])+(AVERAGEIFS(Baza[AFS],Baza[Столбец1],Таблица4[[#This Row],['#]])*0.2),"")</f>
        <v/>
      </c>
      <c r="F76" s="28" t="str">
        <f t="shared" si="4"/>
        <v/>
      </c>
      <c r="G76" s="28" t="str">
        <f>IFERROR(COUNTIFS(Baza[Столбец1],Таблица4[[#This Row],['#]],Baza[Win],"&gt;0")/C76*100,"")</f>
        <v/>
      </c>
      <c r="H76" s="110" t="str">
        <f>IF(SUMIFS(Baza[KO$],Baza[Столбец1],Таблица4[[#This Row],['#]])=0,"",SUMIFS(Baza[KO$],Baza[Столбец1],Таблица4[[#This Row],['#]]))</f>
        <v/>
      </c>
      <c r="I76" s="110" t="str">
        <f>IF(SUMIFS(Baza[WIN$],Baza[Столбец1],Таблица4[[#This Row],['#]])=0,"",SUMIFS(Baza[WIN$],Baza[Столбец1],Таблица4[[#This Row],['#]]))</f>
        <v/>
      </c>
      <c r="J76" s="29" t="str">
        <f t="shared" si="5"/>
        <v/>
      </c>
    </row>
    <row r="77" spans="2:10" ht="11.1" customHeight="1" x14ac:dyDescent="0.25">
      <c r="B77" s="84" t="str" cm="1">
        <f t="array" ref="B77">IFERROR(INDEX(Baza[Столбец1],SMALL(IF(SMALL(IF(COUNTIF($B$2:$B76,Baza[Столбец1])=0,COUNTIF(Baza[Столбец1],"&lt;"&amp;Baza[Столбец1])+1,""),1)=COUNTIF(Baza[Столбец1],"&lt;"&amp;Baza[Столбец1])+1,ROW(Baza[Столбец1])-MIN(ROW(Baza[Столбец1]))+1),1)),"")</f>
        <v/>
      </c>
      <c r="C77" s="96" t="str">
        <f>IF(Таблица4[[#This Row],['#]]="","",COUNTIFS(Baza[Столбец1],Таблица4[[#This Row],['#]])+SUMIFS(Baza[R],Baza[Столбец1],Таблица4[[#This Row],['#]]))</f>
        <v/>
      </c>
      <c r="D77" s="96" t="str">
        <f>IF(Таблица4[[#This Row],['#]]="","",SUMIFS(Baza[B$],Baza[Столбец1],Таблица4[[#This Row],['#]]))</f>
        <v/>
      </c>
      <c r="E77" s="28" t="str">
        <f>IFERROR(AVERAGEIFS(Baza[AFS],Baza[Столбец1],Таблица4[[#This Row],['#]])+(AVERAGEIFS(Baza[AFS],Baza[Столбец1],Таблица4[[#This Row],['#]])*0.2),"")</f>
        <v/>
      </c>
      <c r="F77" s="28" t="str">
        <f t="shared" si="4"/>
        <v/>
      </c>
      <c r="G77" s="28" t="str">
        <f>IFERROR(COUNTIFS(Baza[Столбец1],Таблица4[[#This Row],['#]],Baza[Win],"&gt;0")/C77*100,"")</f>
        <v/>
      </c>
      <c r="H77" s="110" t="str">
        <f>IF(SUMIFS(Baza[KO$],Baza[Столбец1],Таблица4[[#This Row],['#]])=0,"",SUMIFS(Baza[KO$],Baza[Столбец1],Таблица4[[#This Row],['#]]))</f>
        <v/>
      </c>
      <c r="I77" s="110" t="str">
        <f>IF(SUMIFS(Baza[WIN$],Baza[Столбец1],Таблица4[[#This Row],['#]])=0,"",SUMIFS(Baza[WIN$],Baza[Столбец1],Таблица4[[#This Row],['#]]))</f>
        <v/>
      </c>
      <c r="J77" s="29" t="str">
        <f t="shared" si="5"/>
        <v/>
      </c>
    </row>
    <row r="78" spans="2:10" ht="11.1" customHeight="1" x14ac:dyDescent="0.25">
      <c r="B78" s="84" t="str" cm="1">
        <f t="array" ref="B78">IFERROR(INDEX(Baza[Столбец1],SMALL(IF(SMALL(IF(COUNTIF($B$2:$B77,Baza[Столбец1])=0,COUNTIF(Baza[Столбец1],"&lt;"&amp;Baza[Столбец1])+1,""),1)=COUNTIF(Baza[Столбец1],"&lt;"&amp;Baza[Столбец1])+1,ROW(Baza[Столбец1])-MIN(ROW(Baza[Столбец1]))+1),1)),"")</f>
        <v/>
      </c>
      <c r="C78" s="96" t="str">
        <f>IF(Таблица4[[#This Row],['#]]="","",COUNTIFS(Baza[Столбец1],Таблица4[[#This Row],['#]])+SUMIFS(Baza[R],Baza[Столбец1],Таблица4[[#This Row],['#]]))</f>
        <v/>
      </c>
      <c r="D78" s="96" t="str">
        <f>IF(Таблица4[[#This Row],['#]]="","",SUMIFS(Baza[B$],Baza[Столбец1],Таблица4[[#This Row],['#]]))</f>
        <v/>
      </c>
      <c r="E78" s="28" t="str">
        <f>IFERROR(AVERAGEIFS(Baza[AFS],Baza[Столбец1],Таблица4[[#This Row],['#]])+(AVERAGEIFS(Baza[AFS],Baza[Столбец1],Таблица4[[#This Row],['#]])*0.2),"")</f>
        <v/>
      </c>
      <c r="F78" s="28" t="str">
        <f t="shared" si="4"/>
        <v/>
      </c>
      <c r="G78" s="28" t="str">
        <f>IFERROR(COUNTIFS(Baza[Столбец1],Таблица4[[#This Row],['#]],Baza[Win],"&gt;0")/C78*100,"")</f>
        <v/>
      </c>
      <c r="H78" s="110" t="str">
        <f>IF(SUMIFS(Baza[KO$],Baza[Столбец1],Таблица4[[#This Row],['#]])=0,"",SUMIFS(Baza[KO$],Baza[Столбец1],Таблица4[[#This Row],['#]]))</f>
        <v/>
      </c>
      <c r="I78" s="110" t="str">
        <f>IF(SUMIFS(Baza[WIN$],Baza[Столбец1],Таблица4[[#This Row],['#]])=0,"",SUMIFS(Baza[WIN$],Baza[Столбец1],Таблица4[[#This Row],['#]]))</f>
        <v/>
      </c>
      <c r="J78" s="29" t="str">
        <f t="shared" si="5"/>
        <v/>
      </c>
    </row>
    <row r="79" spans="2:10" ht="11.1" customHeight="1" x14ac:dyDescent="0.25">
      <c r="B79" s="84" t="str" cm="1">
        <f t="array" ref="B79">IFERROR(INDEX(Baza[Столбец1],SMALL(IF(SMALL(IF(COUNTIF($B$2:$B78,Baza[Столбец1])=0,COUNTIF(Baza[Столбец1],"&lt;"&amp;Baza[Столбец1])+1,""),1)=COUNTIF(Baza[Столбец1],"&lt;"&amp;Baza[Столбец1])+1,ROW(Baza[Столбец1])-MIN(ROW(Baza[Столбец1]))+1),1)),"")</f>
        <v/>
      </c>
      <c r="C79" s="96" t="str">
        <f>IF(Таблица4[[#This Row],['#]]="","",COUNTIFS(Baza[Столбец1],Таблица4[[#This Row],['#]])+SUMIFS(Baza[R],Baza[Столбец1],Таблица4[[#This Row],['#]]))</f>
        <v/>
      </c>
      <c r="D79" s="96" t="str">
        <f>IF(Таблица4[[#This Row],['#]]="","",SUMIFS(Baza[B$],Baza[Столбец1],Таблица4[[#This Row],['#]]))</f>
        <v/>
      </c>
      <c r="E79" s="28" t="str">
        <f>IFERROR(AVERAGEIFS(Baza[AFS],Baza[Столбец1],Таблица4[[#This Row],['#]])+(AVERAGEIFS(Baza[AFS],Baza[Столбец1],Таблица4[[#This Row],['#]])*0.2),"")</f>
        <v/>
      </c>
      <c r="F79" s="28" t="str">
        <f t="shared" si="4"/>
        <v/>
      </c>
      <c r="G79" s="28" t="str">
        <f>IFERROR(COUNTIFS(Baza[Столбец1],Таблица4[[#This Row],['#]],Baza[Win],"&gt;0")/C79*100,"")</f>
        <v/>
      </c>
      <c r="H79" s="110" t="str">
        <f>IF(SUMIFS(Baza[KO$],Baza[Столбец1],Таблица4[[#This Row],['#]])=0,"",SUMIFS(Baza[KO$],Baza[Столбец1],Таблица4[[#This Row],['#]]))</f>
        <v/>
      </c>
      <c r="I79" s="110" t="str">
        <f>IF(SUMIFS(Baza[WIN$],Baza[Столбец1],Таблица4[[#This Row],['#]])=0,"",SUMIFS(Baza[WIN$],Baza[Столбец1],Таблица4[[#This Row],['#]]))</f>
        <v/>
      </c>
      <c r="J79" s="29" t="str">
        <f t="shared" si="5"/>
        <v/>
      </c>
    </row>
    <row r="80" spans="2:10" ht="11.1" customHeight="1" x14ac:dyDescent="0.25">
      <c r="B80" s="85" t="str" cm="1">
        <f t="array" ref="B80">IFERROR(INDEX(Baza[Столбец1],SMALL(IF(SMALL(IF(COUNTIF($B$2:$B79,Baza[Столбец1])=0,COUNTIF(Baza[Столбец1],"&lt;"&amp;Baza[Столбец1])+1,""),1)=COUNTIF(Baza[Столбец1],"&lt;"&amp;Baza[Столбец1])+1,ROW(Baza[Столбец1])-MIN(ROW(Baza[Столбец1]))+1),1)),"")</f>
        <v/>
      </c>
      <c r="C80" s="111" t="str">
        <f>IF(Таблица4[[#This Row],['#]]="","",COUNTIFS(Baza[Столбец1],Таблица4[[#This Row],['#]])+SUMIFS(Baza[R],Baza[Столбец1],Таблица4[[#This Row],['#]]))</f>
        <v/>
      </c>
      <c r="D80" s="111" t="str">
        <f>IF(Таблица4[[#This Row],['#]]="","",SUMIFS(Baza[B$],Baza[Столбец1],Таблица4[[#This Row],['#]]))</f>
        <v/>
      </c>
      <c r="E80" s="26" t="str">
        <f>IFERROR(AVERAGEIFS(Baza[AFS],Baza[Столбец1],Таблица4[[#This Row],['#]])+(AVERAGEIFS(Baza[AFS],Baza[Столбец1],Таблица4[[#This Row],['#]])*0.2),"")</f>
        <v/>
      </c>
      <c r="F80" s="26" t="str">
        <f t="shared" si="4"/>
        <v/>
      </c>
      <c r="G80" s="26" t="str">
        <f>IFERROR(COUNTIFS(Baza[Столбец1],Таблица4[[#This Row],['#]],Baza[Win],"&gt;0")/C80*100,"")</f>
        <v/>
      </c>
      <c r="H80" s="112" t="str">
        <f>IF(SUMIFS(Baza[KO$],Baza[Столбец1],Таблица4[[#This Row],['#]])=0,"",SUMIFS(Baza[KO$],Baza[Столбец1],Таблица4[[#This Row],['#]]))</f>
        <v/>
      </c>
      <c r="I80" s="112" t="str">
        <f>IF(SUMIFS(Baza[WIN$],Baza[Столбец1],Таблица4[[#This Row],['#]])=0,"",SUMIFS(Baza[WIN$],Baza[Столбец1],Таблица4[[#This Row],['#]]))</f>
        <v/>
      </c>
      <c r="J80" s="30" t="str">
        <f t="shared" si="5"/>
        <v/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3108-48FD-4FAC-ABC7-798C6510D651}">
  <dimension ref="B2:K80"/>
  <sheetViews>
    <sheetView workbookViewId="0">
      <pane ySplit="2" topLeftCell="A3" activePane="bottomLeft" state="frozen"/>
      <selection pane="bottomLeft" activeCell="F31" sqref="F31"/>
    </sheetView>
  </sheetViews>
  <sheetFormatPr defaultRowHeight="11.1" customHeight="1" x14ac:dyDescent="0.25"/>
  <cols>
    <col min="1" max="1" width="3" style="4" customWidth="1"/>
    <col min="2" max="2" width="8.140625" style="115" bestFit="1" customWidth="1"/>
    <col min="3" max="5" width="9.28515625" style="4" bestFit="1" customWidth="1"/>
    <col min="6" max="8" width="9.140625" style="4"/>
    <col min="9" max="10" width="10.28515625" style="113" bestFit="1" customWidth="1"/>
    <col min="11" max="11" width="9.140625" style="113"/>
    <col min="12" max="16384" width="9.140625" style="4"/>
  </cols>
  <sheetData>
    <row r="2" spans="2:11" ht="11.1" customHeight="1" x14ac:dyDescent="0.25">
      <c r="B2" s="114" t="s">
        <v>55</v>
      </c>
      <c r="C2" s="79" t="s">
        <v>27</v>
      </c>
      <c r="D2" s="80" t="s">
        <v>1</v>
      </c>
      <c r="E2" s="81" t="s">
        <v>19</v>
      </c>
      <c r="F2" s="81" t="s">
        <v>60</v>
      </c>
      <c r="G2" s="81" t="s">
        <v>20</v>
      </c>
      <c r="H2" s="81" t="s">
        <v>21</v>
      </c>
      <c r="I2" s="88" t="s">
        <v>5</v>
      </c>
      <c r="J2" s="88" t="s">
        <v>22</v>
      </c>
      <c r="K2" s="89" t="s">
        <v>26</v>
      </c>
    </row>
    <row r="3" spans="2:11" ht="11.1" customHeight="1" x14ac:dyDescent="0.25">
      <c r="B3" s="91" cm="1">
        <f t="array" ref="B3">IFERROR(INDEX(Baza[Date],SMALL(IF(SMALL(IF(COUNTIF($B$2:$B2,Baza[Date])=0,COUNTIF(Baza[Date],"&lt;"&amp;Baza[Date])+1,""),1)=COUNTIF(Baza[Date],"&lt;"&amp;Baza[Date])+1,ROW(Baza[Date])-MIN(ROW(Baza[Date]))+1),1)),"")</f>
        <v>44197</v>
      </c>
      <c r="C3" s="87">
        <f>IF(Таблица46[[#This Row],['#]]="","",COUNTIFS(Baza[Date],Таблица46[[#This Row],['#]])+SUMIFS(Baza[R],Baza[Date],Таблица46[[#This Row],['#]]))</f>
        <v>22</v>
      </c>
      <c r="D3" s="87">
        <f>IF(Таблица46[[#This Row],['#]]="","",SUMIFS(Baza[B$],Baza[Date],Таблица46[[#This Row],['#]]))</f>
        <v>31.38000000000001</v>
      </c>
      <c r="E3" s="27">
        <f t="shared" ref="E3:E5" si="0">IFERROR(D3/C3,"")</f>
        <v>1.4263636363636367</v>
      </c>
      <c r="F3" s="78">
        <f>IFERROR(AVERAGEIFS(Baza[AFS],Baza[Date],Таблица46[[#This Row],['#]])+(AVERAGEIFS(Baza[AFS],Baza[Date],Таблица46[[#This Row],['#]])*0.2),"")</f>
        <v>494.00826446280996</v>
      </c>
      <c r="G3" s="28">
        <f t="shared" ref="G3:G34" si="1">IFERROR(K3/D3*100,"")</f>
        <v>-8.8910133843212513</v>
      </c>
      <c r="H3" s="78">
        <f>IFERROR(COUNTIFS(Baza[Date],Таблица46[[#This Row],['#]],Baza[Win],"&gt;0")/C3*100,"")</f>
        <v>22.727272727272727</v>
      </c>
      <c r="I3" s="86">
        <f>IF(SUMIFS(Baza[KO$],Baza[Date],Таблица46[[#This Row],['#]])=0,"",SUMIFS(Baza[KO$],Baza[Date],Таблица46[[#This Row],['#]]))</f>
        <v>6.66</v>
      </c>
      <c r="J3" s="86">
        <f>IF(SUMIFS(Baza[WIN$],Baza[Date],Таблица46[[#This Row],['#]])=0,"",SUMIFS(Baza[WIN$],Baza[Date],Таблица46[[#This Row],['#]]))</f>
        <v>21.93</v>
      </c>
      <c r="K3" s="90">
        <f t="shared" ref="K3:K34" si="2">IFERROR(IF(J3="",0,J3)+IF(I3="",0,I3)-D3,"")</f>
        <v>-2.7900000000000098</v>
      </c>
    </row>
    <row r="4" spans="2:11" ht="11.1" customHeight="1" x14ac:dyDescent="0.25">
      <c r="B4" s="91" cm="1">
        <f t="array" ref="B4">IFERROR(INDEX(Baza[Date],SMALL(IF(SMALL(IF(COUNTIF($B$2:$B3,Baza[Date])=0,COUNTIF(Baza[Date],"&lt;"&amp;Baza[Date])+1,""),1)=COUNTIF(Baza[Date],"&lt;"&amp;Baza[Date])+1,ROW(Baza[Date])-MIN(ROW(Baza[Date]))+1),1)),"")</f>
        <v>44198</v>
      </c>
      <c r="C4" s="87">
        <f>IF(Таблица46[[#This Row],['#]]="","",COUNTIFS(Baza[Date],Таблица46[[#This Row],['#]])+SUMIFS(Baza[R],Baza[Date],Таблица46[[#This Row],['#]]))</f>
        <v>9</v>
      </c>
      <c r="D4" s="87">
        <f>IF(Таблица46[[#This Row],['#]]="","",SUMIFS(Baza[B$],Baza[Date],Таблица46[[#This Row],['#]]))</f>
        <v>17.560000000000002</v>
      </c>
      <c r="E4" s="27">
        <f t="shared" si="0"/>
        <v>1.9511111111111115</v>
      </c>
      <c r="F4" s="78">
        <f>IFERROR(AVERAGEIFS(Baza[AFS],Baza[Date],Таблица46[[#This Row],['#]])+(AVERAGEIFS(Baza[AFS],Baza[Date],Таблица46[[#This Row],['#]])*0.2),"")</f>
        <v>403.4632034632034</v>
      </c>
      <c r="G4" s="28">
        <f t="shared" si="1"/>
        <v>329.89977220956723</v>
      </c>
      <c r="H4" s="78">
        <f>IFERROR(COUNTIFS(Baza[Date],Таблица46[[#This Row],['#]],Baza[Win],"&gt;0")/C4*100,"")</f>
        <v>22.222222222222221</v>
      </c>
      <c r="I4" s="86">
        <f>IF(SUMIFS(Baza[KO$],Baza[Date],Таблица46[[#This Row],['#]])=0,"",SUMIFS(Baza[KO$],Baza[Date],Таблица46[[#This Row],['#]]))</f>
        <v>0.5</v>
      </c>
      <c r="J4" s="86">
        <f>IF(SUMIFS(Baza[WIN$],Baza[Date],Таблица46[[#This Row],['#]])=0,"",SUMIFS(Baza[WIN$],Baza[Date],Таблица46[[#This Row],['#]]))</f>
        <v>74.990400000000008</v>
      </c>
      <c r="K4" s="90">
        <f t="shared" si="2"/>
        <v>57.930400000000006</v>
      </c>
    </row>
    <row r="5" spans="2:11" ht="11.1" customHeight="1" x14ac:dyDescent="0.25">
      <c r="B5" s="91" t="str" cm="1">
        <f t="array" ref="B5">IFERROR(INDEX(Baza[Date],SMALL(IF(SMALL(IF(COUNTIF($B$2:$B4,Baza[Date])=0,COUNTIF(Baza[Date],"&lt;"&amp;Baza[Date])+1,""),1)=COUNTIF(Baza[Date],"&lt;"&amp;Baza[Date])+1,ROW(Baza[Date])-MIN(ROW(Baza[Date]))+1),1)),"")</f>
        <v/>
      </c>
      <c r="C5" s="87" t="str">
        <f>IF(Таблица46[[#This Row],['#]]="","",COUNTIFS(Baza[Date],Таблица46[[#This Row],['#]])+SUMIFS(Baza[R],Baza[Date],Таблица46[[#This Row],['#]]))</f>
        <v/>
      </c>
      <c r="D5" s="87" t="str">
        <f>IF(Таблица46[[#This Row],['#]]="","",SUMIFS(Baza[B$],Baza[Date],Таблица46[[#This Row],['#]]))</f>
        <v/>
      </c>
      <c r="E5" s="27" t="str">
        <f t="shared" si="0"/>
        <v/>
      </c>
      <c r="F5" s="78" t="str">
        <f>IFERROR(AVERAGEIFS(Baza[AFS],Baza[Date],Таблица46[[#This Row],['#]])+(AVERAGEIFS(Baza[AFS],Baza[Date],Таблица46[[#This Row],['#]])*0.2),"")</f>
        <v/>
      </c>
      <c r="G5" s="28" t="str">
        <f t="shared" si="1"/>
        <v/>
      </c>
      <c r="H5" s="78" t="str">
        <f>IFERROR(COUNTIFS(Baza[Date],Таблица46[[#This Row],['#]],Baza[Win],"&gt;0")/C5*100,"")</f>
        <v/>
      </c>
      <c r="I5" s="86" t="str">
        <f>IF(SUMIFS(Baza[KO$],Baza[Date],Таблица46[[#This Row],['#]])=0,"",SUMIFS(Baza[KO$],Baza[Date],Таблица46[[#This Row],['#]]))</f>
        <v/>
      </c>
      <c r="J5" s="86" t="str">
        <f>IF(SUMIFS(Baza[WIN$],Baza[Date],Таблица46[[#This Row],['#]])=0,"",SUMIFS(Baza[WIN$],Baza[Date],Таблица46[[#This Row],['#]]))</f>
        <v/>
      </c>
      <c r="K5" s="90" t="str">
        <f t="shared" si="2"/>
        <v/>
      </c>
    </row>
    <row r="6" spans="2:11" ht="11.1" customHeight="1" x14ac:dyDescent="0.25">
      <c r="B6" s="91" t="str" cm="1">
        <f t="array" ref="B6">IFERROR(INDEX(Baza[Date],SMALL(IF(SMALL(IF(COUNTIF($B$2:$B5,Baza[Date])=0,COUNTIF(Baza[Date],"&lt;"&amp;Baza[Date])+1,""),1)=COUNTIF(Baza[Date],"&lt;"&amp;Baza[Date])+1,ROW(Baza[Date])-MIN(ROW(Baza[Date]))+1),1)),"")</f>
        <v/>
      </c>
      <c r="C6" s="87" t="str">
        <f>IF(Таблица46[[#This Row],['#]]="","",COUNTIFS(Baza[Date],Таблица46[[#This Row],['#]])+SUMIFS(Baza[R],Baza[Date],Таблица46[[#This Row],['#]]))</f>
        <v/>
      </c>
      <c r="D6" s="87" t="str">
        <f>IF(Таблица46[[#This Row],['#]]="","",SUMIFS(Baza[B$],Baza[Date],Таблица46[[#This Row],['#]]))</f>
        <v/>
      </c>
      <c r="E6" s="27" t="str">
        <f t="shared" ref="E6:E66" si="3">IFERROR(D6/C6,"")</f>
        <v/>
      </c>
      <c r="F6" s="78" t="str">
        <f>IFERROR(AVERAGEIFS(Baza[AFS],Baza[Date],Таблица46[[#This Row],['#]])+(AVERAGEIFS(Baza[AFS],Baza[Date],Таблица46[[#This Row],['#]])*0.2),"")</f>
        <v/>
      </c>
      <c r="G6" s="28" t="str">
        <f t="shared" si="1"/>
        <v/>
      </c>
      <c r="H6" s="78" t="str">
        <f>IFERROR(COUNTIFS(Baza[Date],Таблица46[[#This Row],['#]],Baza[Win],"&gt;0")/C6*100,"")</f>
        <v/>
      </c>
      <c r="I6" s="86" t="str">
        <f>IF(SUMIFS(Baza[KO$],Baza[Date],Таблица46[[#This Row],['#]])=0,"",SUMIFS(Baza[KO$],Baza[Date],Таблица46[[#This Row],['#]]))</f>
        <v/>
      </c>
      <c r="J6" s="86" t="str">
        <f>IF(SUMIFS(Baza[WIN$],Baza[Date],Таблица46[[#This Row],['#]])=0,"",SUMIFS(Baza[WIN$],Baza[Date],Таблица46[[#This Row],['#]]))</f>
        <v/>
      </c>
      <c r="K6" s="90" t="str">
        <f t="shared" si="2"/>
        <v/>
      </c>
    </row>
    <row r="7" spans="2:11" ht="11.1" customHeight="1" x14ac:dyDescent="0.25">
      <c r="B7" s="91" t="str" cm="1">
        <f t="array" ref="B7">IFERROR(INDEX(Baza[Date],SMALL(IF(SMALL(IF(COUNTIF($B$2:$B6,Baza[Date])=0,COUNTIF(Baza[Date],"&lt;"&amp;Baza[Date])+1,""),1)=COUNTIF(Baza[Date],"&lt;"&amp;Baza[Date])+1,ROW(Baza[Date])-MIN(ROW(Baza[Date]))+1),1)),"")</f>
        <v/>
      </c>
      <c r="C7" s="87" t="str">
        <f>IF(Таблица46[[#This Row],['#]]="","",COUNTIFS(Baza[Date],Таблица46[[#This Row],['#]])+SUMIFS(Baza[R],Baza[Date],Таблица46[[#This Row],['#]]))</f>
        <v/>
      </c>
      <c r="D7" s="87" t="str">
        <f>IF(Таблица46[[#This Row],['#]]="","",SUMIFS(Baza[B$],Baza[Date],Таблица46[[#This Row],['#]]))</f>
        <v/>
      </c>
      <c r="E7" s="27" t="str">
        <f t="shared" si="3"/>
        <v/>
      </c>
      <c r="F7" s="78" t="str">
        <f>IFERROR(AVERAGEIFS(Baza[AFS],Baza[Date],Таблица46[[#This Row],['#]])+(AVERAGEIFS(Baza[AFS],Baza[Date],Таблица46[[#This Row],['#]])*0.2),"")</f>
        <v/>
      </c>
      <c r="G7" s="28" t="str">
        <f t="shared" si="1"/>
        <v/>
      </c>
      <c r="H7" s="78" t="str">
        <f>IFERROR(COUNTIFS(Baza[Date],Таблица46[[#This Row],['#]],Baza[Win],"&gt;0")/C7*100,"")</f>
        <v/>
      </c>
      <c r="I7" s="86" t="str">
        <f>IF(SUMIFS(Baza[KO$],Baza[Date],Таблица46[[#This Row],['#]])=0,"",SUMIFS(Baza[KO$],Baza[Date],Таблица46[[#This Row],['#]]))</f>
        <v/>
      </c>
      <c r="J7" s="86" t="str">
        <f>IF(SUMIFS(Baza[WIN$],Baza[Date],Таблица46[[#This Row],['#]])=0,"",SUMIFS(Baza[WIN$],Baza[Date],Таблица46[[#This Row],['#]]))</f>
        <v/>
      </c>
      <c r="K7" s="90" t="str">
        <f t="shared" si="2"/>
        <v/>
      </c>
    </row>
    <row r="8" spans="2:11" ht="11.1" customHeight="1" x14ac:dyDescent="0.25">
      <c r="B8" s="91" t="str" cm="1">
        <f t="array" ref="B8">IFERROR(INDEX(Baza[Date],SMALL(IF(SMALL(IF(COUNTIF($B$2:$B7,Baza[Date])=0,COUNTIF(Baza[Date],"&lt;"&amp;Baza[Date])+1,""),1)=COUNTIF(Baza[Date],"&lt;"&amp;Baza[Date])+1,ROW(Baza[Date])-MIN(ROW(Baza[Date]))+1),1)),"")</f>
        <v/>
      </c>
      <c r="C8" s="87" t="str">
        <f>IF(Таблица46[[#This Row],['#]]="","",COUNTIFS(Baza[Date],Таблица46[[#This Row],['#]])+SUMIFS(Baza[R],Baza[Date],Таблица46[[#This Row],['#]]))</f>
        <v/>
      </c>
      <c r="D8" s="87" t="str">
        <f>IF(Таблица46[[#This Row],['#]]="","",SUMIFS(Baza[B$],Baza[Date],Таблица46[[#This Row],['#]]))</f>
        <v/>
      </c>
      <c r="E8" s="27" t="str">
        <f t="shared" si="3"/>
        <v/>
      </c>
      <c r="F8" s="78" t="str">
        <f>IFERROR(AVERAGEIFS(Baza[AFS],Baza[Date],Таблица46[[#This Row],['#]])+(AVERAGEIFS(Baza[AFS],Baza[Date],Таблица46[[#This Row],['#]])*0.2),"")</f>
        <v/>
      </c>
      <c r="G8" s="28" t="str">
        <f t="shared" si="1"/>
        <v/>
      </c>
      <c r="H8" s="78" t="str">
        <f>IFERROR(COUNTIFS(Baza[Date],Таблица46[[#This Row],['#]],Baza[Win],"&gt;0")/C8*100,"")</f>
        <v/>
      </c>
      <c r="I8" s="86" t="str">
        <f>IF(SUMIFS(Baza[KO$],Baza[Date],Таблица46[[#This Row],['#]])=0,"",SUMIFS(Baza[KO$],Baza[Date],Таблица46[[#This Row],['#]]))</f>
        <v/>
      </c>
      <c r="J8" s="86" t="str">
        <f>IF(SUMIFS(Baza[WIN$],Baza[Date],Таблица46[[#This Row],['#]])=0,"",SUMIFS(Baza[WIN$],Baza[Date],Таблица46[[#This Row],['#]]))</f>
        <v/>
      </c>
      <c r="K8" s="90" t="str">
        <f t="shared" si="2"/>
        <v/>
      </c>
    </row>
    <row r="9" spans="2:11" ht="11.1" customHeight="1" x14ac:dyDescent="0.25">
      <c r="B9" s="91" t="str" cm="1">
        <f t="array" ref="B9">IFERROR(INDEX(Baza[Date],SMALL(IF(SMALL(IF(COUNTIF($B$2:$B8,Baza[Date])=0,COUNTIF(Baza[Date],"&lt;"&amp;Baza[Date])+1,""),1)=COUNTIF(Baza[Date],"&lt;"&amp;Baza[Date])+1,ROW(Baza[Date])-MIN(ROW(Baza[Date]))+1),1)),"")</f>
        <v/>
      </c>
      <c r="C9" s="87" t="str">
        <f>IF(Таблица46[[#This Row],['#]]="","",COUNTIFS(Baza[Date],Таблица46[[#This Row],['#]])+SUMIFS(Baza[R],Baza[Date],Таблица46[[#This Row],['#]]))</f>
        <v/>
      </c>
      <c r="D9" s="87" t="str">
        <f>IF(Таблица46[[#This Row],['#]]="","",SUMIFS(Baza[B$],Baza[Date],Таблица46[[#This Row],['#]]))</f>
        <v/>
      </c>
      <c r="E9" s="27" t="str">
        <f t="shared" si="3"/>
        <v/>
      </c>
      <c r="F9" s="78" t="str">
        <f>IFERROR(AVERAGEIFS(Baza[AFS],Baza[Date],Таблица46[[#This Row],['#]])+(AVERAGEIFS(Baza[AFS],Baza[Date],Таблица46[[#This Row],['#]])*0.2),"")</f>
        <v/>
      </c>
      <c r="G9" s="28" t="str">
        <f t="shared" si="1"/>
        <v/>
      </c>
      <c r="H9" s="78" t="str">
        <f>IFERROR(COUNTIFS(Baza[Date],Таблица46[[#This Row],['#]],Baza[Win],"&gt;0")/C9*100,"")</f>
        <v/>
      </c>
      <c r="I9" s="86" t="str">
        <f>IF(SUMIFS(Baza[KO$],Baza[Date],Таблица46[[#This Row],['#]])=0,"",SUMIFS(Baza[KO$],Baza[Date],Таблица46[[#This Row],['#]]))</f>
        <v/>
      </c>
      <c r="J9" s="86" t="str">
        <f>IF(SUMIFS(Baza[WIN$],Baza[Date],Таблица46[[#This Row],['#]])=0,"",SUMIFS(Baza[WIN$],Baza[Date],Таблица46[[#This Row],['#]]))</f>
        <v/>
      </c>
      <c r="K9" s="90" t="str">
        <f t="shared" si="2"/>
        <v/>
      </c>
    </row>
    <row r="10" spans="2:11" ht="11.1" customHeight="1" x14ac:dyDescent="0.25">
      <c r="B10" s="91" t="str" cm="1">
        <f t="array" ref="B10">IFERROR(INDEX(Baza[Date],SMALL(IF(SMALL(IF(COUNTIF($B$2:$B9,Baza[Date])=0,COUNTIF(Baza[Date],"&lt;"&amp;Baza[Date])+1,""),1)=COUNTIF(Baza[Date],"&lt;"&amp;Baza[Date])+1,ROW(Baza[Date])-MIN(ROW(Baza[Date]))+1),1)),"")</f>
        <v/>
      </c>
      <c r="C10" s="87" t="str">
        <f>IF(Таблица46[[#This Row],['#]]="","",COUNTIFS(Baza[Date],Таблица46[[#This Row],['#]])+SUMIFS(Baza[R],Baza[Date],Таблица46[[#This Row],['#]]))</f>
        <v/>
      </c>
      <c r="D10" s="87" t="str">
        <f>IF(Таблица46[[#This Row],['#]]="","",SUMIFS(Baza[B$],Baza[Date],Таблица46[[#This Row],['#]]))</f>
        <v/>
      </c>
      <c r="E10" s="27" t="str">
        <f t="shared" si="3"/>
        <v/>
      </c>
      <c r="F10" s="78" t="str">
        <f>IFERROR(AVERAGEIFS(Baza[AFS],Baza[Date],Таблица46[[#This Row],['#]])+(AVERAGEIFS(Baza[AFS],Baza[Date],Таблица46[[#This Row],['#]])*0.2),"")</f>
        <v/>
      </c>
      <c r="G10" s="28" t="str">
        <f t="shared" si="1"/>
        <v/>
      </c>
      <c r="H10" s="78" t="str">
        <f>IFERROR(COUNTIFS(Baza[Date],Таблица46[[#This Row],['#]],Baza[Win],"&gt;0")/C10*100,"")</f>
        <v/>
      </c>
      <c r="I10" s="86" t="str">
        <f>IF(SUMIFS(Baza[KO$],Baza[Date],Таблица46[[#This Row],['#]])=0,"",SUMIFS(Baza[KO$],Baza[Date],Таблица46[[#This Row],['#]]))</f>
        <v/>
      </c>
      <c r="J10" s="86" t="str">
        <f>IF(SUMIFS(Baza[WIN$],Baza[Date],Таблица46[[#This Row],['#]])=0,"",SUMIFS(Baza[WIN$],Baza[Date],Таблица46[[#This Row],['#]]))</f>
        <v/>
      </c>
      <c r="K10" s="90" t="str">
        <f t="shared" si="2"/>
        <v/>
      </c>
    </row>
    <row r="11" spans="2:11" ht="11.1" customHeight="1" x14ac:dyDescent="0.25">
      <c r="B11" s="91" t="str" cm="1">
        <f t="array" ref="B11">IFERROR(INDEX(Baza[Date],SMALL(IF(SMALL(IF(COUNTIF($B$2:$B10,Baza[Date])=0,COUNTIF(Baza[Date],"&lt;"&amp;Baza[Date])+1,""),1)=COUNTIF(Baza[Date],"&lt;"&amp;Baza[Date])+1,ROW(Baza[Date])-MIN(ROW(Baza[Date]))+1),1)),"")</f>
        <v/>
      </c>
      <c r="C11" s="87" t="str">
        <f>IF(Таблица46[[#This Row],['#]]="","",COUNTIFS(Baza[Date],Таблица46[[#This Row],['#]])+SUMIFS(Baza[R],Baza[Date],Таблица46[[#This Row],['#]]))</f>
        <v/>
      </c>
      <c r="D11" s="87" t="str">
        <f>IF(Таблица46[[#This Row],['#]]="","",SUMIFS(Baza[B$],Baza[Date],Таблица46[[#This Row],['#]]))</f>
        <v/>
      </c>
      <c r="E11" s="27" t="str">
        <f t="shared" si="3"/>
        <v/>
      </c>
      <c r="F11" s="78" t="str">
        <f>IFERROR(AVERAGEIFS(Baza[AFS],Baza[Date],Таблица46[[#This Row],['#]])+(AVERAGEIFS(Baza[AFS],Baza[Date],Таблица46[[#This Row],['#]])*0.2),"")</f>
        <v/>
      </c>
      <c r="G11" s="28" t="str">
        <f t="shared" si="1"/>
        <v/>
      </c>
      <c r="H11" s="78" t="str">
        <f>IFERROR(COUNTIFS(Baza[Date],Таблица46[[#This Row],['#]],Baza[Win],"&gt;0")/C11*100,"")</f>
        <v/>
      </c>
      <c r="I11" s="86" t="str">
        <f>IF(SUMIFS(Baza[KO$],Baza[Date],Таблица46[[#This Row],['#]])=0,"",SUMIFS(Baza[KO$],Baza[Date],Таблица46[[#This Row],['#]]))</f>
        <v/>
      </c>
      <c r="J11" s="86" t="str">
        <f>IF(SUMIFS(Baza[WIN$],Baza[Date],Таблица46[[#This Row],['#]])=0,"",SUMIFS(Baza[WIN$],Baza[Date],Таблица46[[#This Row],['#]]))</f>
        <v/>
      </c>
      <c r="K11" s="90" t="str">
        <f t="shared" si="2"/>
        <v/>
      </c>
    </row>
    <row r="12" spans="2:11" ht="11.1" customHeight="1" x14ac:dyDescent="0.25">
      <c r="B12" s="91" t="str" cm="1">
        <f t="array" ref="B12">IFERROR(INDEX(Baza[Date],SMALL(IF(SMALL(IF(COUNTIF($B$2:$B11,Baza[Date])=0,COUNTIF(Baza[Date],"&lt;"&amp;Baza[Date])+1,""),1)=COUNTIF(Baza[Date],"&lt;"&amp;Baza[Date])+1,ROW(Baza[Date])-MIN(ROW(Baza[Date]))+1),1)),"")</f>
        <v/>
      </c>
      <c r="C12" s="87" t="str">
        <f>IF(Таблица46[[#This Row],['#]]="","",COUNTIFS(Baza[Date],Таблица46[[#This Row],['#]])+SUMIFS(Baza[R],Baza[Date],Таблица46[[#This Row],['#]]))</f>
        <v/>
      </c>
      <c r="D12" s="87" t="str">
        <f>IF(Таблица46[[#This Row],['#]]="","",SUMIFS(Baza[B$],Baza[Date],Таблица46[[#This Row],['#]]))</f>
        <v/>
      </c>
      <c r="E12" s="27" t="str">
        <f t="shared" si="3"/>
        <v/>
      </c>
      <c r="F12" s="78" t="str">
        <f>IFERROR(AVERAGEIFS(Baza[AFS],Baza[Date],Таблица46[[#This Row],['#]])+(AVERAGEIFS(Baza[AFS],Baza[Date],Таблица46[[#This Row],['#]])*0.2),"")</f>
        <v/>
      </c>
      <c r="G12" s="28" t="str">
        <f t="shared" si="1"/>
        <v/>
      </c>
      <c r="H12" s="78" t="str">
        <f>IFERROR(COUNTIFS(Baza[Date],Таблица46[[#This Row],['#]],Baza[Win],"&gt;0")/C12*100,"")</f>
        <v/>
      </c>
      <c r="I12" s="86" t="str">
        <f>IF(SUMIFS(Baza[KO$],Baza[Date],Таблица46[[#This Row],['#]])=0,"",SUMIFS(Baza[KO$],Baza[Date],Таблица46[[#This Row],['#]]))</f>
        <v/>
      </c>
      <c r="J12" s="86" t="str">
        <f>IF(SUMIFS(Baza[WIN$],Baza[Date],Таблица46[[#This Row],['#]])=0,"",SUMIFS(Baza[WIN$],Baza[Date],Таблица46[[#This Row],['#]]))</f>
        <v/>
      </c>
      <c r="K12" s="90" t="str">
        <f t="shared" si="2"/>
        <v/>
      </c>
    </row>
    <row r="13" spans="2:11" ht="11.1" customHeight="1" x14ac:dyDescent="0.25">
      <c r="B13" s="91" t="str" cm="1">
        <f t="array" ref="B13">IFERROR(INDEX(Baza[Date],SMALL(IF(SMALL(IF(COUNTIF($B$2:$B12,Baza[Date])=0,COUNTIF(Baza[Date],"&lt;"&amp;Baza[Date])+1,""),1)=COUNTIF(Baza[Date],"&lt;"&amp;Baza[Date])+1,ROW(Baza[Date])-MIN(ROW(Baza[Date]))+1),1)),"")</f>
        <v/>
      </c>
      <c r="C13" s="87" t="str">
        <f>IF(Таблица46[[#This Row],['#]]="","",COUNTIFS(Baza[Date],Таблица46[[#This Row],['#]])+SUMIFS(Baza[R],Baza[Date],Таблица46[[#This Row],['#]]))</f>
        <v/>
      </c>
      <c r="D13" s="87" t="str">
        <f>IF(Таблица46[[#This Row],['#]]="","",SUMIFS(Baza[B$],Baza[Date],Таблица46[[#This Row],['#]]))</f>
        <v/>
      </c>
      <c r="E13" s="27" t="str">
        <f t="shared" si="3"/>
        <v/>
      </c>
      <c r="F13" s="78" t="str">
        <f>IFERROR(AVERAGEIFS(Baza[AFS],Baza[Date],Таблица46[[#This Row],['#]])+(AVERAGEIFS(Baza[AFS],Baza[Date],Таблица46[[#This Row],['#]])*0.2),"")</f>
        <v/>
      </c>
      <c r="G13" s="28" t="str">
        <f t="shared" si="1"/>
        <v/>
      </c>
      <c r="H13" s="78" t="str">
        <f>IFERROR(COUNTIFS(Baza[Date],Таблица46[[#This Row],['#]],Baza[Win],"&gt;0")/C13*100,"")</f>
        <v/>
      </c>
      <c r="I13" s="86" t="str">
        <f>IF(SUMIFS(Baza[KO$],Baza[Date],Таблица46[[#This Row],['#]])=0,"",SUMIFS(Baza[KO$],Baza[Date],Таблица46[[#This Row],['#]]))</f>
        <v/>
      </c>
      <c r="J13" s="86" t="str">
        <f>IF(SUMIFS(Baza[WIN$],Baza[Date],Таблица46[[#This Row],['#]])=0,"",SUMIFS(Baza[WIN$],Baza[Date],Таблица46[[#This Row],['#]]))</f>
        <v/>
      </c>
      <c r="K13" s="90" t="str">
        <f t="shared" si="2"/>
        <v/>
      </c>
    </row>
    <row r="14" spans="2:11" ht="11.1" customHeight="1" x14ac:dyDescent="0.25">
      <c r="B14" s="91" t="str" cm="1">
        <f t="array" ref="B14">IFERROR(INDEX(Baza[Date],SMALL(IF(SMALL(IF(COUNTIF($B$2:$B13,Baza[Date])=0,COUNTIF(Baza[Date],"&lt;"&amp;Baza[Date])+1,""),1)=COUNTIF(Baza[Date],"&lt;"&amp;Baza[Date])+1,ROW(Baza[Date])-MIN(ROW(Baza[Date]))+1),1)),"")</f>
        <v/>
      </c>
      <c r="C14" s="87" t="str">
        <f>IF(Таблица46[[#This Row],['#]]="","",COUNTIFS(Baza[Date],Таблица46[[#This Row],['#]])+SUMIFS(Baza[R],Baza[Date],Таблица46[[#This Row],['#]]))</f>
        <v/>
      </c>
      <c r="D14" s="87" t="str">
        <f>IF(Таблица46[[#This Row],['#]]="","",SUMIFS(Baza[B$],Baza[Date],Таблица46[[#This Row],['#]]))</f>
        <v/>
      </c>
      <c r="E14" s="27" t="str">
        <f t="shared" si="3"/>
        <v/>
      </c>
      <c r="F14" s="78" t="str">
        <f>IFERROR(AVERAGEIFS(Baza[AFS],Baza[Date],Таблица46[[#This Row],['#]])+(AVERAGEIFS(Baza[AFS],Baza[Date],Таблица46[[#This Row],['#]])*0.2),"")</f>
        <v/>
      </c>
      <c r="G14" s="28" t="str">
        <f t="shared" si="1"/>
        <v/>
      </c>
      <c r="H14" s="78" t="str">
        <f>IFERROR(COUNTIFS(Baza[Date],Таблица46[[#This Row],['#]],Baza[Win],"&gt;0")/C14*100,"")</f>
        <v/>
      </c>
      <c r="I14" s="86" t="str">
        <f>IF(SUMIFS(Baza[KO$],Baza[Date],Таблица46[[#This Row],['#]])=0,"",SUMIFS(Baza[KO$],Baza[Date],Таблица46[[#This Row],['#]]))</f>
        <v/>
      </c>
      <c r="J14" s="86" t="str">
        <f>IF(SUMIFS(Baza[WIN$],Baza[Date],Таблица46[[#This Row],['#]])=0,"",SUMIFS(Baza[WIN$],Baza[Date],Таблица46[[#This Row],['#]]))</f>
        <v/>
      </c>
      <c r="K14" s="90" t="str">
        <f t="shared" si="2"/>
        <v/>
      </c>
    </row>
    <row r="15" spans="2:11" ht="11.1" customHeight="1" x14ac:dyDescent="0.25">
      <c r="B15" s="91" t="str" cm="1">
        <f t="array" ref="B15">IFERROR(INDEX(Baza[Date],SMALL(IF(SMALL(IF(COUNTIF($B$2:$B14,Baza[Date])=0,COUNTIF(Baza[Date],"&lt;"&amp;Baza[Date])+1,""),1)=COUNTIF(Baza[Date],"&lt;"&amp;Baza[Date])+1,ROW(Baza[Date])-MIN(ROW(Baza[Date]))+1),1)),"")</f>
        <v/>
      </c>
      <c r="C15" s="87" t="str">
        <f>IF(Таблица46[[#This Row],['#]]="","",COUNTIFS(Baza[Date],Таблица46[[#This Row],['#]])+SUMIFS(Baza[R],Baza[Date],Таблица46[[#This Row],['#]]))</f>
        <v/>
      </c>
      <c r="D15" s="87" t="str">
        <f>IF(Таблица46[[#This Row],['#]]="","",SUMIFS(Baza[B$],Baza[Date],Таблица46[[#This Row],['#]]))</f>
        <v/>
      </c>
      <c r="E15" s="27" t="str">
        <f t="shared" si="3"/>
        <v/>
      </c>
      <c r="F15" s="78" t="str">
        <f>IFERROR(AVERAGEIFS(Baza[AFS],Baza[Date],Таблица46[[#This Row],['#]])+(AVERAGEIFS(Baza[AFS],Baza[Date],Таблица46[[#This Row],['#]])*0.2),"")</f>
        <v/>
      </c>
      <c r="G15" s="28" t="str">
        <f t="shared" si="1"/>
        <v/>
      </c>
      <c r="H15" s="78" t="str">
        <f>IFERROR(COUNTIFS(Baza[Date],Таблица46[[#This Row],['#]],Baza[Win],"&gt;0")/C15*100,"")</f>
        <v/>
      </c>
      <c r="I15" s="86" t="str">
        <f>IF(SUMIFS(Baza[KO$],Baza[Date],Таблица46[[#This Row],['#]])=0,"",SUMIFS(Baza[KO$],Baza[Date],Таблица46[[#This Row],['#]]))</f>
        <v/>
      </c>
      <c r="J15" s="86" t="str">
        <f>IF(SUMIFS(Baza[WIN$],Baza[Date],Таблица46[[#This Row],['#]])=0,"",SUMIFS(Baza[WIN$],Baza[Date],Таблица46[[#This Row],['#]]))</f>
        <v/>
      </c>
      <c r="K15" s="90" t="str">
        <f t="shared" si="2"/>
        <v/>
      </c>
    </row>
    <row r="16" spans="2:11" ht="11.1" customHeight="1" x14ac:dyDescent="0.25">
      <c r="B16" s="91" t="str" cm="1">
        <f t="array" ref="B16">IFERROR(INDEX(Baza[Date],SMALL(IF(SMALL(IF(COUNTIF($B$2:$B15,Baza[Date])=0,COUNTIF(Baza[Date],"&lt;"&amp;Baza[Date])+1,""),1)=COUNTIF(Baza[Date],"&lt;"&amp;Baza[Date])+1,ROW(Baza[Date])-MIN(ROW(Baza[Date]))+1),1)),"")</f>
        <v/>
      </c>
      <c r="C16" s="87" t="str">
        <f>IF(Таблица46[[#This Row],['#]]="","",COUNTIFS(Baza[Date],Таблица46[[#This Row],['#]])+SUMIFS(Baza[R],Baza[Date],Таблица46[[#This Row],['#]]))</f>
        <v/>
      </c>
      <c r="D16" s="87" t="str">
        <f>IF(Таблица46[[#This Row],['#]]="","",SUMIFS(Baza[B$],Baza[Date],Таблица46[[#This Row],['#]]))</f>
        <v/>
      </c>
      <c r="E16" s="27" t="str">
        <f t="shared" si="3"/>
        <v/>
      </c>
      <c r="F16" s="78" t="str">
        <f>IFERROR(AVERAGEIFS(Baza[AFS],Baza[Date],Таблица46[[#This Row],['#]])+(AVERAGEIFS(Baza[AFS],Baza[Date],Таблица46[[#This Row],['#]])*0.2),"")</f>
        <v/>
      </c>
      <c r="G16" s="28" t="str">
        <f t="shared" si="1"/>
        <v/>
      </c>
      <c r="H16" s="78" t="str">
        <f>IFERROR(COUNTIFS(Baza[Date],Таблица46[[#This Row],['#]],Baza[Win],"&gt;0")/C16*100,"")</f>
        <v/>
      </c>
      <c r="I16" s="86" t="str">
        <f>IF(SUMIFS(Baza[KO$],Baza[Date],Таблица46[[#This Row],['#]])=0,"",SUMIFS(Baza[KO$],Baza[Date],Таблица46[[#This Row],['#]]))</f>
        <v/>
      </c>
      <c r="J16" s="86" t="str">
        <f>IF(SUMIFS(Baza[WIN$],Baza[Date],Таблица46[[#This Row],['#]])=0,"",SUMIFS(Baza[WIN$],Baza[Date],Таблица46[[#This Row],['#]]))</f>
        <v/>
      </c>
      <c r="K16" s="90" t="str">
        <f t="shared" si="2"/>
        <v/>
      </c>
    </row>
    <row r="17" spans="2:11" ht="11.1" customHeight="1" x14ac:dyDescent="0.25">
      <c r="B17" s="91" t="str" cm="1">
        <f t="array" ref="B17">IFERROR(INDEX(Baza[Date],SMALL(IF(SMALL(IF(COUNTIF($B$2:$B16,Baza[Date])=0,COUNTIF(Baza[Date],"&lt;"&amp;Baza[Date])+1,""),1)=COUNTIF(Baza[Date],"&lt;"&amp;Baza[Date])+1,ROW(Baza[Date])-MIN(ROW(Baza[Date]))+1),1)),"")</f>
        <v/>
      </c>
      <c r="C17" s="87" t="str">
        <f>IF(Таблица46[[#This Row],['#]]="","",COUNTIFS(Baza[Date],Таблица46[[#This Row],['#]])+SUMIFS(Baza[R],Baza[Date],Таблица46[[#This Row],['#]]))</f>
        <v/>
      </c>
      <c r="D17" s="87" t="str">
        <f>IF(Таблица46[[#This Row],['#]]="","",SUMIFS(Baza[B$],Baza[Date],Таблица46[[#This Row],['#]]))</f>
        <v/>
      </c>
      <c r="E17" s="27" t="str">
        <f t="shared" si="3"/>
        <v/>
      </c>
      <c r="F17" s="78" t="str">
        <f>IFERROR(AVERAGEIFS(Baza[AFS],Baza[Date],Таблица46[[#This Row],['#]])+(AVERAGEIFS(Baza[AFS],Baza[Date],Таблица46[[#This Row],['#]])*0.2),"")</f>
        <v/>
      </c>
      <c r="G17" s="28" t="str">
        <f t="shared" si="1"/>
        <v/>
      </c>
      <c r="H17" s="78" t="str">
        <f>IFERROR(COUNTIFS(Baza[Date],Таблица46[[#This Row],['#]],Baza[Win],"&gt;0")/C17*100,"")</f>
        <v/>
      </c>
      <c r="I17" s="86" t="str">
        <f>IF(SUMIFS(Baza[KO$],Baza[Date],Таблица46[[#This Row],['#]])=0,"",SUMIFS(Baza[KO$],Baza[Date],Таблица46[[#This Row],['#]]))</f>
        <v/>
      </c>
      <c r="J17" s="86" t="str">
        <f>IF(SUMIFS(Baza[WIN$],Baza[Date],Таблица46[[#This Row],['#]])=0,"",SUMIFS(Baza[WIN$],Baza[Date],Таблица46[[#This Row],['#]]))</f>
        <v/>
      </c>
      <c r="K17" s="90" t="str">
        <f t="shared" si="2"/>
        <v/>
      </c>
    </row>
    <row r="18" spans="2:11" ht="11.1" customHeight="1" x14ac:dyDescent="0.25">
      <c r="B18" s="91" t="str" cm="1">
        <f t="array" ref="B18">IFERROR(INDEX(Baza[Date],SMALL(IF(SMALL(IF(COUNTIF($B$2:$B17,Baza[Date])=0,COUNTIF(Baza[Date],"&lt;"&amp;Baza[Date])+1,""),1)=COUNTIF(Baza[Date],"&lt;"&amp;Baza[Date])+1,ROW(Baza[Date])-MIN(ROW(Baza[Date]))+1),1)),"")</f>
        <v/>
      </c>
      <c r="C18" s="87" t="str">
        <f>IF(Таблица46[[#This Row],['#]]="","",COUNTIFS(Baza[Date],Таблица46[[#This Row],['#]])+SUMIFS(Baza[R],Baza[Date],Таблица46[[#This Row],['#]]))</f>
        <v/>
      </c>
      <c r="D18" s="87" t="str">
        <f>IF(Таблица46[[#This Row],['#]]="","",SUMIFS(Baza[B$],Baza[Date],Таблица46[[#This Row],['#]]))</f>
        <v/>
      </c>
      <c r="E18" s="27" t="str">
        <f t="shared" si="3"/>
        <v/>
      </c>
      <c r="F18" s="78" t="str">
        <f>IFERROR(AVERAGEIFS(Baza[AFS],Baza[Date],Таблица46[[#This Row],['#]])+(AVERAGEIFS(Baza[AFS],Baza[Date],Таблица46[[#This Row],['#]])*0.2),"")</f>
        <v/>
      </c>
      <c r="G18" s="28" t="str">
        <f t="shared" si="1"/>
        <v/>
      </c>
      <c r="H18" s="78" t="str">
        <f>IFERROR(COUNTIFS(Baza[Date],Таблица46[[#This Row],['#]],Baza[Win],"&gt;0")/C18*100,"")</f>
        <v/>
      </c>
      <c r="I18" s="86" t="str">
        <f>IF(SUMIFS(Baza[KO$],Baza[Date],Таблица46[[#This Row],['#]])=0,"",SUMIFS(Baza[KO$],Baza[Date],Таблица46[[#This Row],['#]]))</f>
        <v/>
      </c>
      <c r="J18" s="86" t="str">
        <f>IF(SUMIFS(Baza[WIN$],Baza[Date],Таблица46[[#This Row],['#]])=0,"",SUMIFS(Baza[WIN$],Baza[Date],Таблица46[[#This Row],['#]]))</f>
        <v/>
      </c>
      <c r="K18" s="90" t="str">
        <f t="shared" si="2"/>
        <v/>
      </c>
    </row>
    <row r="19" spans="2:11" ht="11.1" customHeight="1" x14ac:dyDescent="0.25">
      <c r="B19" s="91" t="str" cm="1">
        <f t="array" ref="B19">IFERROR(INDEX(Baza[Date],SMALL(IF(SMALL(IF(COUNTIF($B$2:$B18,Baza[Date])=0,COUNTIF(Baza[Date],"&lt;"&amp;Baza[Date])+1,""),1)=COUNTIF(Baza[Date],"&lt;"&amp;Baza[Date])+1,ROW(Baza[Date])-MIN(ROW(Baza[Date]))+1),1)),"")</f>
        <v/>
      </c>
      <c r="C19" s="87" t="str">
        <f>IF(Таблица46[[#This Row],['#]]="","",COUNTIFS(Baza[Date],Таблица46[[#This Row],['#]])+SUMIFS(Baza[R],Baza[Date],Таблица46[[#This Row],['#]]))</f>
        <v/>
      </c>
      <c r="D19" s="87" t="str">
        <f>IF(Таблица46[[#This Row],['#]]="","",SUMIFS(Baza[B$],Baza[Date],Таблица46[[#This Row],['#]]))</f>
        <v/>
      </c>
      <c r="E19" s="27" t="str">
        <f t="shared" si="3"/>
        <v/>
      </c>
      <c r="F19" s="78" t="str">
        <f>IFERROR(AVERAGEIFS(Baza[AFS],Baza[Date],Таблица46[[#This Row],['#]])+(AVERAGEIFS(Baza[AFS],Baza[Date],Таблица46[[#This Row],['#]])*0.2),"")</f>
        <v/>
      </c>
      <c r="G19" s="28" t="str">
        <f t="shared" si="1"/>
        <v/>
      </c>
      <c r="H19" s="78" t="str">
        <f>IFERROR(COUNTIFS(Baza[Date],Таблица46[[#This Row],['#]],Baza[Win],"&gt;0")/C19*100,"")</f>
        <v/>
      </c>
      <c r="I19" s="86" t="str">
        <f>IF(SUMIFS(Baza[KO$],Baza[Date],Таблица46[[#This Row],['#]])=0,"",SUMIFS(Baza[KO$],Baza[Date],Таблица46[[#This Row],['#]]))</f>
        <v/>
      </c>
      <c r="J19" s="86" t="str">
        <f>IF(SUMIFS(Baza[WIN$],Baza[Date],Таблица46[[#This Row],['#]])=0,"",SUMIFS(Baza[WIN$],Baza[Date],Таблица46[[#This Row],['#]]))</f>
        <v/>
      </c>
      <c r="K19" s="90" t="str">
        <f t="shared" si="2"/>
        <v/>
      </c>
    </row>
    <row r="20" spans="2:11" ht="11.1" customHeight="1" x14ac:dyDescent="0.25">
      <c r="B20" s="91" t="str" cm="1">
        <f t="array" ref="B20">IFERROR(INDEX(Baza[Date],SMALL(IF(SMALL(IF(COUNTIF($B$2:$B19,Baza[Date])=0,COUNTIF(Baza[Date],"&lt;"&amp;Baza[Date])+1,""),1)=COUNTIF(Baza[Date],"&lt;"&amp;Baza[Date])+1,ROW(Baza[Date])-MIN(ROW(Baza[Date]))+1),1)),"")</f>
        <v/>
      </c>
      <c r="C20" s="87" t="str">
        <f>IF(Таблица46[[#This Row],['#]]="","",COUNTIFS(Baza[Date],Таблица46[[#This Row],['#]])+SUMIFS(Baza[R],Baza[Date],Таблица46[[#This Row],['#]]))</f>
        <v/>
      </c>
      <c r="D20" s="87" t="str">
        <f>IF(Таблица46[[#This Row],['#]]="","",SUMIFS(Baza[B$],Baza[Date],Таблица46[[#This Row],['#]]))</f>
        <v/>
      </c>
      <c r="E20" s="27" t="str">
        <f t="shared" si="3"/>
        <v/>
      </c>
      <c r="F20" s="78" t="str">
        <f>IFERROR(AVERAGEIFS(Baza[AFS],Baza[Date],Таблица46[[#This Row],['#]])+(AVERAGEIFS(Baza[AFS],Baza[Date],Таблица46[[#This Row],['#]])*0.2),"")</f>
        <v/>
      </c>
      <c r="G20" s="28" t="str">
        <f t="shared" si="1"/>
        <v/>
      </c>
      <c r="H20" s="78" t="str">
        <f>IFERROR(COUNTIFS(Baza[Date],Таблица46[[#This Row],['#]],Baza[Win],"&gt;0")/C20*100,"")</f>
        <v/>
      </c>
      <c r="I20" s="86" t="str">
        <f>IF(SUMIFS(Baza[KO$],Baza[Date],Таблица46[[#This Row],['#]])=0,"",SUMIFS(Baza[KO$],Baza[Date],Таблица46[[#This Row],['#]]))</f>
        <v/>
      </c>
      <c r="J20" s="86" t="str">
        <f>IF(SUMIFS(Baza[WIN$],Baza[Date],Таблица46[[#This Row],['#]])=0,"",SUMIFS(Baza[WIN$],Baza[Date],Таблица46[[#This Row],['#]]))</f>
        <v/>
      </c>
      <c r="K20" s="90" t="str">
        <f t="shared" si="2"/>
        <v/>
      </c>
    </row>
    <row r="21" spans="2:11" ht="11.1" customHeight="1" x14ac:dyDescent="0.25">
      <c r="B21" s="91" t="str" cm="1">
        <f t="array" ref="B21">IFERROR(INDEX(Baza[Date],SMALL(IF(SMALL(IF(COUNTIF($B$2:$B20,Baza[Date])=0,COUNTIF(Baza[Date],"&lt;"&amp;Baza[Date])+1,""),1)=COUNTIF(Baza[Date],"&lt;"&amp;Baza[Date])+1,ROW(Baza[Date])-MIN(ROW(Baza[Date]))+1),1)),"")</f>
        <v/>
      </c>
      <c r="C21" s="87" t="str">
        <f>IF(Таблица46[[#This Row],['#]]="","",COUNTIFS(Baza[Date],Таблица46[[#This Row],['#]])+SUMIFS(Baza[R],Baza[Date],Таблица46[[#This Row],['#]]))</f>
        <v/>
      </c>
      <c r="D21" s="87" t="str">
        <f>IF(Таблица46[[#This Row],['#]]="","",SUMIFS(Baza[B$],Baza[Date],Таблица46[[#This Row],['#]]))</f>
        <v/>
      </c>
      <c r="E21" s="27" t="str">
        <f t="shared" si="3"/>
        <v/>
      </c>
      <c r="F21" s="78" t="str">
        <f>IFERROR(AVERAGEIFS(Baza[AFS],Baza[Date],Таблица46[[#This Row],['#]])+(AVERAGEIFS(Baza[AFS],Baza[Date],Таблица46[[#This Row],['#]])*0.2),"")</f>
        <v/>
      </c>
      <c r="G21" s="28" t="str">
        <f t="shared" si="1"/>
        <v/>
      </c>
      <c r="H21" s="78" t="str">
        <f>IFERROR(COUNTIFS(Baza[Date],Таблица46[[#This Row],['#]],Baza[Win],"&gt;0")/C21*100,"")</f>
        <v/>
      </c>
      <c r="I21" s="86" t="str">
        <f>IF(SUMIFS(Baza[KO$],Baza[Date],Таблица46[[#This Row],['#]])=0,"",SUMIFS(Baza[KO$],Baza[Date],Таблица46[[#This Row],['#]]))</f>
        <v/>
      </c>
      <c r="J21" s="86" t="str">
        <f>IF(SUMIFS(Baza[WIN$],Baza[Date],Таблица46[[#This Row],['#]])=0,"",SUMIFS(Baza[WIN$],Baza[Date],Таблица46[[#This Row],['#]]))</f>
        <v/>
      </c>
      <c r="K21" s="90" t="str">
        <f t="shared" si="2"/>
        <v/>
      </c>
    </row>
    <row r="22" spans="2:11" ht="11.1" customHeight="1" x14ac:dyDescent="0.25">
      <c r="B22" s="91" t="str" cm="1">
        <f t="array" ref="B22">IFERROR(INDEX(Baza[Date],SMALL(IF(SMALL(IF(COUNTIF($B$2:$B21,Baza[Date])=0,COUNTIF(Baza[Date],"&lt;"&amp;Baza[Date])+1,""),1)=COUNTIF(Baza[Date],"&lt;"&amp;Baza[Date])+1,ROW(Baza[Date])-MIN(ROW(Baza[Date]))+1),1)),"")</f>
        <v/>
      </c>
      <c r="C22" s="87" t="str">
        <f>IF(Таблица46[[#This Row],['#]]="","",COUNTIFS(Baza[Date],Таблица46[[#This Row],['#]])+SUMIFS(Baza[R],Baza[Date],Таблица46[[#This Row],['#]]))</f>
        <v/>
      </c>
      <c r="D22" s="87" t="str">
        <f>IF(Таблица46[[#This Row],['#]]="","",SUMIFS(Baza[B$],Baza[Date],Таблица46[[#This Row],['#]]))</f>
        <v/>
      </c>
      <c r="E22" s="27" t="str">
        <f t="shared" si="3"/>
        <v/>
      </c>
      <c r="F22" s="78" t="str">
        <f>IFERROR(AVERAGEIFS(Baza[AFS],Baza[Date],Таблица46[[#This Row],['#]])+(AVERAGEIFS(Baza[AFS],Baza[Date],Таблица46[[#This Row],['#]])*0.2),"")</f>
        <v/>
      </c>
      <c r="G22" s="28" t="str">
        <f t="shared" si="1"/>
        <v/>
      </c>
      <c r="H22" s="78" t="str">
        <f>IFERROR(COUNTIFS(Baza[Date],Таблица46[[#This Row],['#]],Baza[Win],"&gt;0")/C22*100,"")</f>
        <v/>
      </c>
      <c r="I22" s="86" t="str">
        <f>IF(SUMIFS(Baza[KO$],Baza[Date],Таблица46[[#This Row],['#]])=0,"",SUMIFS(Baza[KO$],Baza[Date],Таблица46[[#This Row],['#]]))</f>
        <v/>
      </c>
      <c r="J22" s="86" t="str">
        <f>IF(SUMIFS(Baza[WIN$],Baza[Date],Таблица46[[#This Row],['#]])=0,"",SUMIFS(Baza[WIN$],Baza[Date],Таблица46[[#This Row],['#]]))</f>
        <v/>
      </c>
      <c r="K22" s="90" t="str">
        <f t="shared" si="2"/>
        <v/>
      </c>
    </row>
    <row r="23" spans="2:11" ht="11.1" customHeight="1" x14ac:dyDescent="0.25">
      <c r="B23" s="91" t="str" cm="1">
        <f t="array" ref="B23">IFERROR(INDEX(Baza[Date],SMALL(IF(SMALL(IF(COUNTIF($B$2:$B22,Baza[Date])=0,COUNTIF(Baza[Date],"&lt;"&amp;Baza[Date])+1,""),1)=COUNTIF(Baza[Date],"&lt;"&amp;Baza[Date])+1,ROW(Baza[Date])-MIN(ROW(Baza[Date]))+1),1)),"")</f>
        <v/>
      </c>
      <c r="C23" s="87" t="str">
        <f>IF(Таблица46[[#This Row],['#]]="","",COUNTIFS(Baza[Date],Таблица46[[#This Row],['#]])+SUMIFS(Baza[R],Baza[Date],Таблица46[[#This Row],['#]]))</f>
        <v/>
      </c>
      <c r="D23" s="87" t="str">
        <f>IF(Таблица46[[#This Row],['#]]="","",SUMIFS(Baza[B$],Baza[Date],Таблица46[[#This Row],['#]]))</f>
        <v/>
      </c>
      <c r="E23" s="27" t="str">
        <f t="shared" si="3"/>
        <v/>
      </c>
      <c r="F23" s="78" t="str">
        <f>IFERROR(AVERAGEIFS(Baza[AFS],Baza[Date],Таблица46[[#This Row],['#]])+(AVERAGEIFS(Baza[AFS],Baza[Date],Таблица46[[#This Row],['#]])*0.2),"")</f>
        <v/>
      </c>
      <c r="G23" s="28" t="str">
        <f t="shared" si="1"/>
        <v/>
      </c>
      <c r="H23" s="78" t="str">
        <f>IFERROR(COUNTIFS(Baza[Date],Таблица46[[#This Row],['#]],Baza[Win],"&gt;0")/C23*100,"")</f>
        <v/>
      </c>
      <c r="I23" s="86" t="str">
        <f>IF(SUMIFS(Baza[KO$],Baza[Date],Таблица46[[#This Row],['#]])=0,"",SUMIFS(Baza[KO$],Baza[Date],Таблица46[[#This Row],['#]]))</f>
        <v/>
      </c>
      <c r="J23" s="86" t="str">
        <f>IF(SUMIFS(Baza[WIN$],Baza[Date],Таблица46[[#This Row],['#]])=0,"",SUMIFS(Baza[WIN$],Baza[Date],Таблица46[[#This Row],['#]]))</f>
        <v/>
      </c>
      <c r="K23" s="90" t="str">
        <f t="shared" si="2"/>
        <v/>
      </c>
    </row>
    <row r="24" spans="2:11" ht="11.1" customHeight="1" x14ac:dyDescent="0.25">
      <c r="B24" s="91" t="str" cm="1">
        <f t="array" ref="B24">IFERROR(INDEX(Baza[Date],SMALL(IF(SMALL(IF(COUNTIF($B$2:$B23,Baza[Date])=0,COUNTIF(Baza[Date],"&lt;"&amp;Baza[Date])+1,""),1)=COUNTIF(Baza[Date],"&lt;"&amp;Baza[Date])+1,ROW(Baza[Date])-MIN(ROW(Baza[Date]))+1),1)),"")</f>
        <v/>
      </c>
      <c r="C24" s="87" t="str">
        <f>IF(Таблица46[[#This Row],['#]]="","",COUNTIFS(Baza[Date],Таблица46[[#This Row],['#]])+SUMIFS(Baza[R],Baza[Date],Таблица46[[#This Row],['#]]))</f>
        <v/>
      </c>
      <c r="D24" s="87" t="str">
        <f>IF(Таблица46[[#This Row],['#]]="","",SUMIFS(Baza[B$],Baza[Date],Таблица46[[#This Row],['#]]))</f>
        <v/>
      </c>
      <c r="E24" s="27" t="str">
        <f t="shared" si="3"/>
        <v/>
      </c>
      <c r="F24" s="78" t="str">
        <f>IFERROR(AVERAGEIFS(Baza[AFS],Baza[Date],Таблица46[[#This Row],['#]])+(AVERAGEIFS(Baza[AFS],Baza[Date],Таблица46[[#This Row],['#]])*0.2),"")</f>
        <v/>
      </c>
      <c r="G24" s="28" t="str">
        <f t="shared" si="1"/>
        <v/>
      </c>
      <c r="H24" s="78" t="str">
        <f>IFERROR(COUNTIFS(Baza[Date],Таблица46[[#This Row],['#]],Baza[Win],"&gt;0")/C24*100,"")</f>
        <v/>
      </c>
      <c r="I24" s="86" t="str">
        <f>IF(SUMIFS(Baza[KO$],Baza[Date],Таблица46[[#This Row],['#]])=0,"",SUMIFS(Baza[KO$],Baza[Date],Таблица46[[#This Row],['#]]))</f>
        <v/>
      </c>
      <c r="J24" s="86" t="str">
        <f>IF(SUMIFS(Baza[WIN$],Baza[Date],Таблица46[[#This Row],['#]])=0,"",SUMIFS(Baza[WIN$],Baza[Date],Таблица46[[#This Row],['#]]))</f>
        <v/>
      </c>
      <c r="K24" s="90" t="str">
        <f t="shared" si="2"/>
        <v/>
      </c>
    </row>
    <row r="25" spans="2:11" ht="11.1" customHeight="1" x14ac:dyDescent="0.25">
      <c r="B25" s="91" t="str" cm="1">
        <f t="array" ref="B25">IFERROR(INDEX(Baza[Date],SMALL(IF(SMALL(IF(COUNTIF($B$2:$B24,Baza[Date])=0,COUNTIF(Baza[Date],"&lt;"&amp;Baza[Date])+1,""),1)=COUNTIF(Baza[Date],"&lt;"&amp;Baza[Date])+1,ROW(Baza[Date])-MIN(ROW(Baza[Date]))+1),1)),"")</f>
        <v/>
      </c>
      <c r="C25" s="87" t="str">
        <f>IF(Таблица46[[#This Row],['#]]="","",COUNTIFS(Baza[Date],Таблица46[[#This Row],['#]])+SUMIFS(Baza[R],Baza[Date],Таблица46[[#This Row],['#]]))</f>
        <v/>
      </c>
      <c r="D25" s="87" t="str">
        <f>IF(Таблица46[[#This Row],['#]]="","",SUMIFS(Baza[B$],Baza[Date],Таблица46[[#This Row],['#]]))</f>
        <v/>
      </c>
      <c r="E25" s="27" t="str">
        <f t="shared" si="3"/>
        <v/>
      </c>
      <c r="F25" s="78" t="str">
        <f>IFERROR(AVERAGEIFS(Baza[AFS],Baza[Date],Таблица46[[#This Row],['#]])+(AVERAGEIFS(Baza[AFS],Baza[Date],Таблица46[[#This Row],['#]])*0.2),"")</f>
        <v/>
      </c>
      <c r="G25" s="28" t="str">
        <f t="shared" si="1"/>
        <v/>
      </c>
      <c r="H25" s="78" t="str">
        <f>IFERROR(COUNTIFS(Baza[Date],Таблица46[[#This Row],['#]],Baza[Win],"&gt;0")/C25*100,"")</f>
        <v/>
      </c>
      <c r="I25" s="86" t="str">
        <f>IF(SUMIFS(Baza[KO$],Baza[Date],Таблица46[[#This Row],['#]])=0,"",SUMIFS(Baza[KO$],Baza[Date],Таблица46[[#This Row],['#]]))</f>
        <v/>
      </c>
      <c r="J25" s="86" t="str">
        <f>IF(SUMIFS(Baza[WIN$],Baza[Date],Таблица46[[#This Row],['#]])=0,"",SUMIFS(Baza[WIN$],Baza[Date],Таблица46[[#This Row],['#]]))</f>
        <v/>
      </c>
      <c r="K25" s="90" t="str">
        <f t="shared" si="2"/>
        <v/>
      </c>
    </row>
    <row r="26" spans="2:11" ht="11.1" customHeight="1" x14ac:dyDescent="0.25">
      <c r="B26" s="91" t="str" cm="1">
        <f t="array" ref="B26">IFERROR(INDEX(Baza[Date],SMALL(IF(SMALL(IF(COUNTIF($B$2:$B25,Baza[Date])=0,COUNTIF(Baza[Date],"&lt;"&amp;Baza[Date])+1,""),1)=COUNTIF(Baza[Date],"&lt;"&amp;Baza[Date])+1,ROW(Baza[Date])-MIN(ROW(Baza[Date]))+1),1)),"")</f>
        <v/>
      </c>
      <c r="C26" s="87" t="str">
        <f>IF(Таблица46[[#This Row],['#]]="","",COUNTIFS(Baza[Date],Таблица46[[#This Row],['#]])+SUMIFS(Baza[R],Baza[Date],Таблица46[[#This Row],['#]]))</f>
        <v/>
      </c>
      <c r="D26" s="87" t="str">
        <f>IF(Таблица46[[#This Row],['#]]="","",SUMIFS(Baza[B$],Baza[Date],Таблица46[[#This Row],['#]]))</f>
        <v/>
      </c>
      <c r="E26" s="27" t="str">
        <f t="shared" si="3"/>
        <v/>
      </c>
      <c r="F26" s="78" t="str">
        <f>IFERROR(AVERAGEIFS(Baza[AFS],Baza[Date],Таблица46[[#This Row],['#]])+(AVERAGEIFS(Baza[AFS],Baza[Date],Таблица46[[#This Row],['#]])*0.2),"")</f>
        <v/>
      </c>
      <c r="G26" s="28" t="str">
        <f t="shared" si="1"/>
        <v/>
      </c>
      <c r="H26" s="78" t="str">
        <f>IFERROR(COUNTIFS(Baza[Date],Таблица46[[#This Row],['#]],Baza[Win],"&gt;0")/C26*100,"")</f>
        <v/>
      </c>
      <c r="I26" s="86" t="str">
        <f>IF(SUMIFS(Baza[KO$],Baza[Date],Таблица46[[#This Row],['#]])=0,"",SUMIFS(Baza[KO$],Baza[Date],Таблица46[[#This Row],['#]]))</f>
        <v/>
      </c>
      <c r="J26" s="86" t="str">
        <f>IF(SUMIFS(Baza[WIN$],Baza[Date],Таблица46[[#This Row],['#]])=0,"",SUMIFS(Baza[WIN$],Baza[Date],Таблица46[[#This Row],['#]]))</f>
        <v/>
      </c>
      <c r="K26" s="90" t="str">
        <f t="shared" si="2"/>
        <v/>
      </c>
    </row>
    <row r="27" spans="2:11" ht="11.1" customHeight="1" x14ac:dyDescent="0.25">
      <c r="B27" s="91" t="str" cm="1">
        <f t="array" ref="B27">IFERROR(INDEX(Baza[Date],SMALL(IF(SMALL(IF(COUNTIF($B$2:$B26,Baza[Date])=0,COUNTIF(Baza[Date],"&lt;"&amp;Baza[Date])+1,""),1)=COUNTIF(Baza[Date],"&lt;"&amp;Baza[Date])+1,ROW(Baza[Date])-MIN(ROW(Baza[Date]))+1),1)),"")</f>
        <v/>
      </c>
      <c r="C27" s="87" t="str">
        <f>IF(Таблица46[[#This Row],['#]]="","",COUNTIFS(Baza[Date],Таблица46[[#This Row],['#]])+SUMIFS(Baza[R],Baza[Date],Таблица46[[#This Row],['#]]))</f>
        <v/>
      </c>
      <c r="D27" s="87" t="str">
        <f>IF(Таблица46[[#This Row],['#]]="","",SUMIFS(Baza[B$],Baza[Date],Таблица46[[#This Row],['#]]))</f>
        <v/>
      </c>
      <c r="E27" s="27" t="str">
        <f t="shared" si="3"/>
        <v/>
      </c>
      <c r="F27" s="78" t="str">
        <f>IFERROR(AVERAGEIFS(Baza[AFS],Baza[Date],Таблица46[[#This Row],['#]])+(AVERAGEIFS(Baza[AFS],Baza[Date],Таблица46[[#This Row],['#]])*0.2),"")</f>
        <v/>
      </c>
      <c r="G27" s="28" t="str">
        <f t="shared" si="1"/>
        <v/>
      </c>
      <c r="H27" s="78" t="str">
        <f>IFERROR(COUNTIFS(Baza[Date],Таблица46[[#This Row],['#]],Baza[Win],"&gt;0")/C27*100,"")</f>
        <v/>
      </c>
      <c r="I27" s="86" t="str">
        <f>IF(SUMIFS(Baza[KO$],Baza[Date],Таблица46[[#This Row],['#]])=0,"",SUMIFS(Baza[KO$],Baza[Date],Таблица46[[#This Row],['#]]))</f>
        <v/>
      </c>
      <c r="J27" s="86" t="str">
        <f>IF(SUMIFS(Baza[WIN$],Baza[Date],Таблица46[[#This Row],['#]])=0,"",SUMIFS(Baza[WIN$],Baza[Date],Таблица46[[#This Row],['#]]))</f>
        <v/>
      </c>
      <c r="K27" s="90" t="str">
        <f t="shared" si="2"/>
        <v/>
      </c>
    </row>
    <row r="28" spans="2:11" ht="11.1" customHeight="1" x14ac:dyDescent="0.25">
      <c r="B28" s="91" t="str" cm="1">
        <f t="array" ref="B28">IFERROR(INDEX(Baza[Date],SMALL(IF(SMALL(IF(COUNTIF($B$2:$B27,Baza[Date])=0,COUNTIF(Baza[Date],"&lt;"&amp;Baza[Date])+1,""),1)=COUNTIF(Baza[Date],"&lt;"&amp;Baza[Date])+1,ROW(Baza[Date])-MIN(ROW(Baza[Date]))+1),1)),"")</f>
        <v/>
      </c>
      <c r="C28" s="87" t="str">
        <f>IF(Таблица46[[#This Row],['#]]="","",COUNTIFS(Baza[Date],Таблица46[[#This Row],['#]])+SUMIFS(Baza[R],Baza[Date],Таблица46[[#This Row],['#]]))</f>
        <v/>
      </c>
      <c r="D28" s="87" t="str">
        <f>IF(Таблица46[[#This Row],['#]]="","",SUMIFS(Baza[B$],Baza[Date],Таблица46[[#This Row],['#]]))</f>
        <v/>
      </c>
      <c r="E28" s="27" t="str">
        <f t="shared" si="3"/>
        <v/>
      </c>
      <c r="F28" s="78" t="str">
        <f>IFERROR(AVERAGEIFS(Baza[AFS],Baza[Date],Таблица46[[#This Row],['#]])+(AVERAGEIFS(Baza[AFS],Baza[Date],Таблица46[[#This Row],['#]])*0.2),"")</f>
        <v/>
      </c>
      <c r="G28" s="28" t="str">
        <f t="shared" si="1"/>
        <v/>
      </c>
      <c r="H28" s="78" t="str">
        <f>IFERROR(COUNTIFS(Baza[Date],Таблица46[[#This Row],['#]],Baza[Win],"&gt;0")/C28*100,"")</f>
        <v/>
      </c>
      <c r="I28" s="86" t="str">
        <f>IF(SUMIFS(Baza[KO$],Baza[Date],Таблица46[[#This Row],['#]])=0,"",SUMIFS(Baza[KO$],Baza[Date],Таблица46[[#This Row],['#]]))</f>
        <v/>
      </c>
      <c r="J28" s="86" t="str">
        <f>IF(SUMIFS(Baza[WIN$],Baza[Date],Таблица46[[#This Row],['#]])=0,"",SUMIFS(Baza[WIN$],Baza[Date],Таблица46[[#This Row],['#]]))</f>
        <v/>
      </c>
      <c r="K28" s="90" t="str">
        <f t="shared" si="2"/>
        <v/>
      </c>
    </row>
    <row r="29" spans="2:11" ht="11.1" customHeight="1" x14ac:dyDescent="0.25">
      <c r="B29" s="91" t="str" cm="1">
        <f t="array" ref="B29">IFERROR(INDEX(Baza[Date],SMALL(IF(SMALL(IF(COUNTIF($B$2:$B28,Baza[Date])=0,COUNTIF(Baza[Date],"&lt;"&amp;Baza[Date])+1,""),1)=COUNTIF(Baza[Date],"&lt;"&amp;Baza[Date])+1,ROW(Baza[Date])-MIN(ROW(Baza[Date]))+1),1)),"")</f>
        <v/>
      </c>
      <c r="C29" s="87" t="str">
        <f>IF(Таблица46[[#This Row],['#]]="","",COUNTIFS(Baza[Date],Таблица46[[#This Row],['#]])+SUMIFS(Baza[R],Baza[Date],Таблица46[[#This Row],['#]]))</f>
        <v/>
      </c>
      <c r="D29" s="87" t="str">
        <f>IF(Таблица46[[#This Row],['#]]="","",SUMIFS(Baza[B$],Baza[Date],Таблица46[[#This Row],['#]]))</f>
        <v/>
      </c>
      <c r="E29" s="27" t="str">
        <f t="shared" si="3"/>
        <v/>
      </c>
      <c r="F29" s="78" t="str">
        <f>IFERROR(AVERAGEIFS(Baza[AFS],Baza[Date],Таблица46[[#This Row],['#]])+(AVERAGEIFS(Baza[AFS],Baza[Date],Таблица46[[#This Row],['#]])*0.2),"")</f>
        <v/>
      </c>
      <c r="G29" s="28" t="str">
        <f t="shared" si="1"/>
        <v/>
      </c>
      <c r="H29" s="78" t="str">
        <f>IFERROR(COUNTIFS(Baza[Date],Таблица46[[#This Row],['#]],Baza[Win],"&gt;0")/C29*100,"")</f>
        <v/>
      </c>
      <c r="I29" s="86" t="str">
        <f>IF(SUMIFS(Baza[KO$],Baza[Date],Таблица46[[#This Row],['#]])=0,"",SUMIFS(Baza[KO$],Baza[Date],Таблица46[[#This Row],['#]]))</f>
        <v/>
      </c>
      <c r="J29" s="86" t="str">
        <f>IF(SUMIFS(Baza[WIN$],Baza[Date],Таблица46[[#This Row],['#]])=0,"",SUMIFS(Baza[WIN$],Baza[Date],Таблица46[[#This Row],['#]]))</f>
        <v/>
      </c>
      <c r="K29" s="90" t="str">
        <f t="shared" si="2"/>
        <v/>
      </c>
    </row>
    <row r="30" spans="2:11" ht="11.1" customHeight="1" x14ac:dyDescent="0.25">
      <c r="B30" s="91" t="str" cm="1">
        <f t="array" ref="B30">IFERROR(INDEX(Baza[Date],SMALL(IF(SMALL(IF(COUNTIF($B$2:$B29,Baza[Date])=0,COUNTIF(Baza[Date],"&lt;"&amp;Baza[Date])+1,""),1)=COUNTIF(Baza[Date],"&lt;"&amp;Baza[Date])+1,ROW(Baza[Date])-MIN(ROW(Baza[Date]))+1),1)),"")</f>
        <v/>
      </c>
      <c r="C30" s="87" t="str">
        <f>IF(Таблица46[[#This Row],['#]]="","",COUNTIFS(Baza[Date],Таблица46[[#This Row],['#]])+SUMIFS(Baza[R],Baza[Date],Таблица46[[#This Row],['#]]))</f>
        <v/>
      </c>
      <c r="D30" s="87" t="str">
        <f>IF(Таблица46[[#This Row],['#]]="","",SUMIFS(Baza[B$],Baza[Date],Таблица46[[#This Row],['#]]))</f>
        <v/>
      </c>
      <c r="E30" s="27" t="str">
        <f t="shared" si="3"/>
        <v/>
      </c>
      <c r="F30" s="78" t="str">
        <f>IFERROR(AVERAGEIFS(Baza[AFS],Baza[Date],Таблица46[[#This Row],['#]])+(AVERAGEIFS(Baza[AFS],Baza[Date],Таблица46[[#This Row],['#]])*0.2),"")</f>
        <v/>
      </c>
      <c r="G30" s="28" t="str">
        <f t="shared" si="1"/>
        <v/>
      </c>
      <c r="H30" s="78" t="str">
        <f>IFERROR(COUNTIFS(Baza[Date],Таблица46[[#This Row],['#]],Baza[Win],"&gt;0")/C30*100,"")</f>
        <v/>
      </c>
      <c r="I30" s="86" t="str">
        <f>IF(SUMIFS(Baza[KO$],Baza[Date],Таблица46[[#This Row],['#]])=0,"",SUMIFS(Baza[KO$],Baza[Date],Таблица46[[#This Row],['#]]))</f>
        <v/>
      </c>
      <c r="J30" s="86" t="str">
        <f>IF(SUMIFS(Baza[WIN$],Baza[Date],Таблица46[[#This Row],['#]])=0,"",SUMIFS(Baza[WIN$],Baza[Date],Таблица46[[#This Row],['#]]))</f>
        <v/>
      </c>
      <c r="K30" s="90" t="str">
        <f t="shared" si="2"/>
        <v/>
      </c>
    </row>
    <row r="31" spans="2:11" ht="11.1" customHeight="1" x14ac:dyDescent="0.25">
      <c r="B31" s="91" t="str" cm="1">
        <f t="array" ref="B31">IFERROR(INDEX(Baza[Date],SMALL(IF(SMALL(IF(COUNTIF($B$2:$B30,Baza[Date])=0,COUNTIF(Baza[Date],"&lt;"&amp;Baza[Date])+1,""),1)=COUNTIF(Baza[Date],"&lt;"&amp;Baza[Date])+1,ROW(Baza[Date])-MIN(ROW(Baza[Date]))+1),1)),"")</f>
        <v/>
      </c>
      <c r="C31" s="87" t="str">
        <f>IF(Таблица46[[#This Row],['#]]="","",COUNTIFS(Baza[Date],Таблица46[[#This Row],['#]])+SUMIFS(Baza[R],Baza[Date],Таблица46[[#This Row],['#]]))</f>
        <v/>
      </c>
      <c r="D31" s="87" t="str">
        <f>IF(Таблица46[[#This Row],['#]]="","",SUMIFS(Baza[B$],Baza[Date],Таблица46[[#This Row],['#]]))</f>
        <v/>
      </c>
      <c r="E31" s="27" t="str">
        <f t="shared" si="3"/>
        <v/>
      </c>
      <c r="F31" s="78" t="str">
        <f>IFERROR(AVERAGEIFS(Baza[AFS],Baza[Date],Таблица46[[#This Row],['#]])+(AVERAGEIFS(Baza[AFS],Baza[Date],Таблица46[[#This Row],['#]])*0.2),"")</f>
        <v/>
      </c>
      <c r="G31" s="28" t="str">
        <f t="shared" si="1"/>
        <v/>
      </c>
      <c r="H31" s="78" t="str">
        <f>IFERROR(COUNTIFS(Baza[Date],Таблица46[[#This Row],['#]],Baza[Win],"&gt;0")/C31*100,"")</f>
        <v/>
      </c>
      <c r="I31" s="86" t="str">
        <f>IF(SUMIFS(Baza[KO$],Baza[Date],Таблица46[[#This Row],['#]])=0,"",SUMIFS(Baza[KO$],Baza[Date],Таблица46[[#This Row],['#]]))</f>
        <v/>
      </c>
      <c r="J31" s="86" t="str">
        <f>IF(SUMIFS(Baza[WIN$],Baza[Date],Таблица46[[#This Row],['#]])=0,"",SUMIFS(Baza[WIN$],Baza[Date],Таблица46[[#This Row],['#]]))</f>
        <v/>
      </c>
      <c r="K31" s="90" t="str">
        <f t="shared" si="2"/>
        <v/>
      </c>
    </row>
    <row r="32" spans="2:11" ht="11.1" customHeight="1" x14ac:dyDescent="0.25">
      <c r="B32" s="91" t="str" cm="1">
        <f t="array" ref="B32">IFERROR(INDEX(Baza[Date],SMALL(IF(SMALL(IF(COUNTIF($B$2:$B31,Baza[Date])=0,COUNTIF(Baza[Date],"&lt;"&amp;Baza[Date])+1,""),1)=COUNTIF(Baza[Date],"&lt;"&amp;Baza[Date])+1,ROW(Baza[Date])-MIN(ROW(Baza[Date]))+1),1)),"")</f>
        <v/>
      </c>
      <c r="C32" s="87" t="str">
        <f>IF(Таблица46[[#This Row],['#]]="","",COUNTIFS(Baza[Date],Таблица46[[#This Row],['#]])+SUMIFS(Baza[R],Baza[Date],Таблица46[[#This Row],['#]]))</f>
        <v/>
      </c>
      <c r="D32" s="87" t="str">
        <f>IF(Таблица46[[#This Row],['#]]="","",SUMIFS(Baza[B$],Baza[Date],Таблица46[[#This Row],['#]]))</f>
        <v/>
      </c>
      <c r="E32" s="27" t="str">
        <f t="shared" si="3"/>
        <v/>
      </c>
      <c r="F32" s="78" t="str">
        <f>IFERROR(AVERAGEIFS(Baza[AFS],Baza[Date],Таблица46[[#This Row],['#]])+(AVERAGEIFS(Baza[AFS],Baza[Date],Таблица46[[#This Row],['#]])*0.2),"")</f>
        <v/>
      </c>
      <c r="G32" s="28" t="str">
        <f t="shared" si="1"/>
        <v/>
      </c>
      <c r="H32" s="78" t="str">
        <f>IFERROR(COUNTIFS(Baza[Date],Таблица46[[#This Row],['#]],Baza[Win],"&gt;0")/C32*100,"")</f>
        <v/>
      </c>
      <c r="I32" s="86" t="str">
        <f>IF(SUMIFS(Baza[KO$],Baza[Date],Таблица46[[#This Row],['#]])=0,"",SUMIFS(Baza[KO$],Baza[Date],Таблица46[[#This Row],['#]]))</f>
        <v/>
      </c>
      <c r="J32" s="86" t="str">
        <f>IF(SUMIFS(Baza[WIN$],Baza[Date],Таблица46[[#This Row],['#]])=0,"",SUMIFS(Baza[WIN$],Baza[Date],Таблица46[[#This Row],['#]]))</f>
        <v/>
      </c>
      <c r="K32" s="90" t="str">
        <f t="shared" si="2"/>
        <v/>
      </c>
    </row>
    <row r="33" spans="2:11" ht="11.1" customHeight="1" x14ac:dyDescent="0.25">
      <c r="B33" s="92" t="str" cm="1">
        <f t="array" ref="B33">IFERROR(INDEX(Baza[Date],SMALL(IF(SMALL(IF(COUNTIF($B$2:$B32,Baza[Date])=0,COUNTIF(Baza[Date],"&lt;"&amp;Baza[Date])+1,""),1)=COUNTIF(Baza[Date],"&lt;"&amp;Baza[Date])+1,ROW(Baza[Date])-MIN(ROW(Baza[Date]))+1),1)),"")</f>
        <v/>
      </c>
      <c r="C33" s="87" t="str">
        <f>IF(Таблица46[[#This Row],['#]]="","",COUNTIFS(Baza[Date],Таблица46[[#This Row],['#]])+SUMIFS(Baza[R],Baza[Date],Таблица46[[#This Row],['#]]))</f>
        <v/>
      </c>
      <c r="D33" s="87" t="str">
        <f>IF(Таблица46[[#This Row],['#]]="","",SUMIFS(Baza[B$],Baza[Date],Таблица46[[#This Row],['#]]))</f>
        <v/>
      </c>
      <c r="E33" s="25" t="str">
        <f t="shared" si="3"/>
        <v/>
      </c>
      <c r="F33" s="78" t="str">
        <f>IFERROR(AVERAGEIFS(Baza[AFS],Baza[Date],Таблица46[[#This Row],['#]])+(AVERAGEIFS(Baza[AFS],Baza[Date],Таблица46[[#This Row],['#]])*0.2),"")</f>
        <v/>
      </c>
      <c r="G33" s="26" t="str">
        <f t="shared" si="1"/>
        <v/>
      </c>
      <c r="H33" s="78" t="str">
        <f>IFERROR(COUNTIFS(Baza[Date],Таблица46[[#This Row],['#]],Baza[Win],"&gt;0")/C33*100,"")</f>
        <v/>
      </c>
      <c r="I33" s="86" t="str">
        <f>IF(SUMIFS(Baza[KO$],Baza[Date],Таблица46[[#This Row],['#]])=0,"",SUMIFS(Baza[KO$],Baza[Date],Таблица46[[#This Row],['#]]))</f>
        <v/>
      </c>
      <c r="J33" s="86" t="str">
        <f>IF(SUMIFS(Baza[WIN$],Baza[Date],Таблица46[[#This Row],['#]])=0,"",SUMIFS(Baza[WIN$],Baza[Date],Таблица46[[#This Row],['#]]))</f>
        <v/>
      </c>
      <c r="K33" s="90" t="str">
        <f t="shared" si="2"/>
        <v/>
      </c>
    </row>
    <row r="34" spans="2:11" ht="11.1" customHeight="1" x14ac:dyDescent="0.25">
      <c r="B34" s="91" t="str" cm="1">
        <f t="array" ref="B34">IFERROR(INDEX(Baza[Date],SMALL(IF(SMALL(IF(COUNTIF($B$2:$B33,Baza[Date])=0,COUNTIF(Baza[Date],"&lt;"&amp;Baza[Date])+1,""),1)=COUNTIF(Baza[Date],"&lt;"&amp;Baza[Date])+1,ROW(Baza[Date])-MIN(ROW(Baza[Date]))+1),1)),"")</f>
        <v/>
      </c>
      <c r="C34" s="87" t="str">
        <f>IF(Таблица46[[#This Row],['#]]="","",COUNTIFS(Baza[Date],Таблица46[[#This Row],['#]])+SUMIFS(Baza[R],Baza[Date],Таблица46[[#This Row],['#]]))</f>
        <v/>
      </c>
      <c r="D34" s="87" t="str">
        <f>IF(Таблица46[[#This Row],['#]]="","",SUMIFS(Baza[B$],Baza[Date],Таблица46[[#This Row],['#]]))</f>
        <v/>
      </c>
      <c r="E34" s="27" t="str">
        <f t="shared" si="3"/>
        <v/>
      </c>
      <c r="F34" s="78" t="str">
        <f>IFERROR(AVERAGEIFS(Baza[AFS],Baza[Date],Таблица46[[#This Row],['#]])+(AVERAGEIFS(Baza[AFS],Baza[Date],Таблица46[[#This Row],['#]])*0.2),"")</f>
        <v/>
      </c>
      <c r="G34" s="28" t="str">
        <f t="shared" si="1"/>
        <v/>
      </c>
      <c r="H34" s="78" t="str">
        <f>IFERROR(COUNTIFS(Baza[Date],Таблица46[[#This Row],['#]],Baza[Win],"&gt;0")/C34*100,"")</f>
        <v/>
      </c>
      <c r="I34" s="86" t="str">
        <f>IF(SUMIFS(Baza[KO$],Baza[Date],Таблица46[[#This Row],['#]])=0,"",SUMIFS(Baza[KO$],Baza[Date],Таблица46[[#This Row],['#]]))</f>
        <v/>
      </c>
      <c r="J34" s="86" t="str">
        <f>IF(SUMIFS(Baza[WIN$],Baza[Date],Таблица46[[#This Row],['#]])=0,"",SUMIFS(Baza[WIN$],Baza[Date],Таблица46[[#This Row],['#]]))</f>
        <v/>
      </c>
      <c r="K34" s="90" t="str">
        <f t="shared" si="2"/>
        <v/>
      </c>
    </row>
    <row r="35" spans="2:11" ht="11.1" customHeight="1" x14ac:dyDescent="0.25">
      <c r="B35" s="91" t="str" cm="1">
        <f t="array" ref="B35">IFERROR(INDEX(Baza[Date],SMALL(IF(SMALL(IF(COUNTIF($B$2:$B34,Baza[Date])=0,COUNTIF(Baza[Date],"&lt;"&amp;Baza[Date])+1,""),1)=COUNTIF(Baza[Date],"&lt;"&amp;Baza[Date])+1,ROW(Baza[Date])-MIN(ROW(Baza[Date]))+1),1)),"")</f>
        <v/>
      </c>
      <c r="C35" s="87" t="str">
        <f>IF(Таблица46[[#This Row],['#]]="","",COUNTIFS(Baza[Date],Таблица46[[#This Row],['#]])+SUMIFS(Baza[R],Baza[Date],Таблица46[[#This Row],['#]]))</f>
        <v/>
      </c>
      <c r="D35" s="87" t="str">
        <f>IF(Таблица46[[#This Row],['#]]="","",SUMIFS(Baza[B$],Baza[Date],Таблица46[[#This Row],['#]]))</f>
        <v/>
      </c>
      <c r="E35" s="27" t="str">
        <f t="shared" si="3"/>
        <v/>
      </c>
      <c r="F35" s="78" t="str">
        <f>IFERROR(AVERAGEIFS(Baza[AFS],Baza[Date],Таблица46[[#This Row],['#]])+(AVERAGEIFS(Baza[AFS],Baza[Date],Таблица46[[#This Row],['#]])*0.2),"")</f>
        <v/>
      </c>
      <c r="G35" s="28" t="str">
        <f t="shared" ref="G35:G66" si="4">IFERROR(K35/D35*100,"")</f>
        <v/>
      </c>
      <c r="H35" s="78" t="str">
        <f>IFERROR(COUNTIFS(Baza[Date],Таблица46[[#This Row],['#]],Baza[Win],"&gt;0")/C35*100,"")</f>
        <v/>
      </c>
      <c r="I35" s="86" t="str">
        <f>IF(SUMIFS(Baza[KO$],Baza[Date],Таблица46[[#This Row],['#]])=0,"",SUMIFS(Baza[KO$],Baza[Date],Таблица46[[#This Row],['#]]))</f>
        <v/>
      </c>
      <c r="J35" s="86" t="str">
        <f>IF(SUMIFS(Baza[WIN$],Baza[Date],Таблица46[[#This Row],['#]])=0,"",SUMIFS(Baza[WIN$],Baza[Date],Таблица46[[#This Row],['#]]))</f>
        <v/>
      </c>
      <c r="K35" s="90" t="str">
        <f t="shared" ref="K35:K66" si="5">IFERROR(IF(J35="",0,J35)+IF(I35="",0,I35)-D35,"")</f>
        <v/>
      </c>
    </row>
    <row r="36" spans="2:11" ht="11.1" customHeight="1" x14ac:dyDescent="0.25">
      <c r="B36" s="91" t="str" cm="1">
        <f t="array" ref="B36">IFERROR(INDEX(Baza[Date],SMALL(IF(SMALL(IF(COUNTIF($B$2:$B35,Baza[Date])=0,COUNTIF(Baza[Date],"&lt;"&amp;Baza[Date])+1,""),1)=COUNTIF(Baza[Date],"&lt;"&amp;Baza[Date])+1,ROW(Baza[Date])-MIN(ROW(Baza[Date]))+1),1)),"")</f>
        <v/>
      </c>
      <c r="C36" s="87" t="str">
        <f>IF(Таблица46[[#This Row],['#]]="","",COUNTIFS(Baza[Date],Таблица46[[#This Row],['#]])+SUMIFS(Baza[R],Baza[Date],Таблица46[[#This Row],['#]]))</f>
        <v/>
      </c>
      <c r="D36" s="87" t="str">
        <f>IF(Таблица46[[#This Row],['#]]="","",SUMIFS(Baza[B$],Baza[Date],Таблица46[[#This Row],['#]]))</f>
        <v/>
      </c>
      <c r="E36" s="27" t="str">
        <f t="shared" si="3"/>
        <v/>
      </c>
      <c r="F36" s="78" t="str">
        <f>IFERROR(AVERAGEIFS(Baza[AFS],Baza[Date],Таблица46[[#This Row],['#]])+(AVERAGEIFS(Baza[AFS],Baza[Date],Таблица46[[#This Row],['#]])*0.2),"")</f>
        <v/>
      </c>
      <c r="G36" s="28" t="str">
        <f t="shared" si="4"/>
        <v/>
      </c>
      <c r="H36" s="78" t="str">
        <f>IFERROR(COUNTIFS(Baza[Date],Таблица46[[#This Row],['#]],Baza[Win],"&gt;0")/C36*100,"")</f>
        <v/>
      </c>
      <c r="I36" s="86" t="str">
        <f>IF(SUMIFS(Baza[KO$],Baza[Date],Таблица46[[#This Row],['#]])=0,"",SUMIFS(Baza[KO$],Baza[Date],Таблица46[[#This Row],['#]]))</f>
        <v/>
      </c>
      <c r="J36" s="86" t="str">
        <f>IF(SUMIFS(Baza[WIN$],Baza[Date],Таблица46[[#This Row],['#]])=0,"",SUMIFS(Baza[WIN$],Baza[Date],Таблица46[[#This Row],['#]]))</f>
        <v/>
      </c>
      <c r="K36" s="90" t="str">
        <f t="shared" si="5"/>
        <v/>
      </c>
    </row>
    <row r="37" spans="2:11" ht="11.1" customHeight="1" x14ac:dyDescent="0.25">
      <c r="B37" s="91" t="str" cm="1">
        <f t="array" ref="B37">IFERROR(INDEX(Baza[Date],SMALL(IF(SMALL(IF(COUNTIF($B$2:$B36,Baza[Date])=0,COUNTIF(Baza[Date],"&lt;"&amp;Baza[Date])+1,""),1)=COUNTIF(Baza[Date],"&lt;"&amp;Baza[Date])+1,ROW(Baza[Date])-MIN(ROW(Baza[Date]))+1),1)),"")</f>
        <v/>
      </c>
      <c r="C37" s="87" t="str">
        <f>IF(Таблица46[[#This Row],['#]]="","",COUNTIFS(Baza[Date],Таблица46[[#This Row],['#]])+SUMIFS(Baza[R],Baza[Date],Таблица46[[#This Row],['#]]))</f>
        <v/>
      </c>
      <c r="D37" s="87" t="str">
        <f>IF(Таблица46[[#This Row],['#]]="","",SUMIFS(Baza[B$],Baza[Date],Таблица46[[#This Row],['#]]))</f>
        <v/>
      </c>
      <c r="E37" s="27" t="str">
        <f t="shared" si="3"/>
        <v/>
      </c>
      <c r="F37" s="78" t="str">
        <f>IFERROR(AVERAGEIFS(Baza[AFS],Baza[Date],Таблица46[[#This Row],['#]])+(AVERAGEIFS(Baza[AFS],Baza[Date],Таблица46[[#This Row],['#]])*0.2),"")</f>
        <v/>
      </c>
      <c r="G37" s="28" t="str">
        <f t="shared" si="4"/>
        <v/>
      </c>
      <c r="H37" s="78" t="str">
        <f>IFERROR(COUNTIFS(Baza[Date],Таблица46[[#This Row],['#]],Baza[Win],"&gt;0")/C37*100,"")</f>
        <v/>
      </c>
      <c r="I37" s="86" t="str">
        <f>IF(SUMIFS(Baza[KO$],Baza[Date],Таблица46[[#This Row],['#]])=0,"",SUMIFS(Baza[KO$],Baza[Date],Таблица46[[#This Row],['#]]))</f>
        <v/>
      </c>
      <c r="J37" s="86" t="str">
        <f>IF(SUMIFS(Baza[WIN$],Baza[Date],Таблица46[[#This Row],['#]])=0,"",SUMIFS(Baza[WIN$],Baza[Date],Таблица46[[#This Row],['#]]))</f>
        <v/>
      </c>
      <c r="K37" s="90" t="str">
        <f t="shared" si="5"/>
        <v/>
      </c>
    </row>
    <row r="38" spans="2:11" ht="11.1" customHeight="1" x14ac:dyDescent="0.25">
      <c r="B38" s="91" t="str" cm="1">
        <f t="array" ref="B38">IFERROR(INDEX(Baza[Date],SMALL(IF(SMALL(IF(COUNTIF($B$2:$B37,Baza[Date])=0,COUNTIF(Baza[Date],"&lt;"&amp;Baza[Date])+1,""),1)=COUNTIF(Baza[Date],"&lt;"&amp;Baza[Date])+1,ROW(Baza[Date])-MIN(ROW(Baza[Date]))+1),1)),"")</f>
        <v/>
      </c>
      <c r="C38" s="87" t="str">
        <f>IF(Таблица46[[#This Row],['#]]="","",COUNTIFS(Baza[Date],Таблица46[[#This Row],['#]])+SUMIFS(Baza[R],Baza[Date],Таблица46[[#This Row],['#]]))</f>
        <v/>
      </c>
      <c r="D38" s="87" t="str">
        <f>IF(Таблица46[[#This Row],['#]]="","",SUMIFS(Baza[B$],Baza[Date],Таблица46[[#This Row],['#]]))</f>
        <v/>
      </c>
      <c r="E38" s="27" t="str">
        <f t="shared" si="3"/>
        <v/>
      </c>
      <c r="F38" s="78" t="str">
        <f>IFERROR(AVERAGEIFS(Baza[AFS],Baza[Date],Таблица46[[#This Row],['#]])+(AVERAGEIFS(Baza[AFS],Baza[Date],Таблица46[[#This Row],['#]])*0.2),"")</f>
        <v/>
      </c>
      <c r="G38" s="28" t="str">
        <f t="shared" si="4"/>
        <v/>
      </c>
      <c r="H38" s="78" t="str">
        <f>IFERROR(COUNTIFS(Baza[Date],Таблица46[[#This Row],['#]],Baza[Win],"&gt;0")/C38*100,"")</f>
        <v/>
      </c>
      <c r="I38" s="86" t="str">
        <f>IF(SUMIFS(Baza[KO$],Baza[Date],Таблица46[[#This Row],['#]])=0,"",SUMIFS(Baza[KO$],Baza[Date],Таблица46[[#This Row],['#]]))</f>
        <v/>
      </c>
      <c r="J38" s="86" t="str">
        <f>IF(SUMIFS(Baza[WIN$],Baza[Date],Таблица46[[#This Row],['#]])=0,"",SUMIFS(Baza[WIN$],Baza[Date],Таблица46[[#This Row],['#]]))</f>
        <v/>
      </c>
      <c r="K38" s="90" t="str">
        <f t="shared" si="5"/>
        <v/>
      </c>
    </row>
    <row r="39" spans="2:11" ht="11.1" customHeight="1" x14ac:dyDescent="0.25">
      <c r="B39" s="91" t="str" cm="1">
        <f t="array" ref="B39">IFERROR(INDEX(Baza[Date],SMALL(IF(SMALL(IF(COUNTIF($B$2:$B38,Baza[Date])=0,COUNTIF(Baza[Date],"&lt;"&amp;Baza[Date])+1,""),1)=COUNTIF(Baza[Date],"&lt;"&amp;Baza[Date])+1,ROW(Baza[Date])-MIN(ROW(Baza[Date]))+1),1)),"")</f>
        <v/>
      </c>
      <c r="C39" s="87" t="str">
        <f>IF(Таблица46[[#This Row],['#]]="","",COUNTIFS(Baza[Date],Таблица46[[#This Row],['#]])+SUMIFS(Baza[R],Baza[Date],Таблица46[[#This Row],['#]]))</f>
        <v/>
      </c>
      <c r="D39" s="87" t="str">
        <f>IF(Таблица46[[#This Row],['#]]="","",SUMIFS(Baza[B$],Baza[Date],Таблица46[[#This Row],['#]]))</f>
        <v/>
      </c>
      <c r="E39" s="27" t="str">
        <f t="shared" si="3"/>
        <v/>
      </c>
      <c r="F39" s="78" t="str">
        <f>IFERROR(AVERAGEIFS(Baza[AFS],Baza[Date],Таблица46[[#This Row],['#]])+(AVERAGEIFS(Baza[AFS],Baza[Date],Таблица46[[#This Row],['#]])*0.2),"")</f>
        <v/>
      </c>
      <c r="G39" s="28" t="str">
        <f t="shared" si="4"/>
        <v/>
      </c>
      <c r="H39" s="78" t="str">
        <f>IFERROR(COUNTIFS(Baza[Date],Таблица46[[#This Row],['#]],Baza[Win],"&gt;0")/C39*100,"")</f>
        <v/>
      </c>
      <c r="I39" s="86" t="str">
        <f>IF(SUMIFS(Baza[KO$],Baza[Date],Таблица46[[#This Row],['#]])=0,"",SUMIFS(Baza[KO$],Baza[Date],Таблица46[[#This Row],['#]]))</f>
        <v/>
      </c>
      <c r="J39" s="86" t="str">
        <f>IF(SUMIFS(Baza[WIN$],Baza[Date],Таблица46[[#This Row],['#]])=0,"",SUMIFS(Baza[WIN$],Baza[Date],Таблица46[[#This Row],['#]]))</f>
        <v/>
      </c>
      <c r="K39" s="90" t="str">
        <f t="shared" si="5"/>
        <v/>
      </c>
    </row>
    <row r="40" spans="2:11" ht="11.1" customHeight="1" x14ac:dyDescent="0.25">
      <c r="B40" s="91" t="str" cm="1">
        <f t="array" ref="B40">IFERROR(INDEX(Baza[Date],SMALL(IF(SMALL(IF(COUNTIF($B$2:$B39,Baza[Date])=0,COUNTIF(Baza[Date],"&lt;"&amp;Baza[Date])+1,""),1)=COUNTIF(Baza[Date],"&lt;"&amp;Baza[Date])+1,ROW(Baza[Date])-MIN(ROW(Baza[Date]))+1),1)),"")</f>
        <v/>
      </c>
      <c r="C40" s="87" t="str">
        <f>IF(Таблица46[[#This Row],['#]]="","",COUNTIFS(Baza[Date],Таблица46[[#This Row],['#]])+SUMIFS(Baza[R],Baza[Date],Таблица46[[#This Row],['#]]))</f>
        <v/>
      </c>
      <c r="D40" s="87" t="str">
        <f>IF(Таблица46[[#This Row],['#]]="","",SUMIFS(Baza[B$],Baza[Date],Таблица46[[#This Row],['#]]))</f>
        <v/>
      </c>
      <c r="E40" s="27" t="str">
        <f t="shared" si="3"/>
        <v/>
      </c>
      <c r="F40" s="78" t="str">
        <f>IFERROR(AVERAGEIFS(Baza[AFS],Baza[Date],Таблица46[[#This Row],['#]])+(AVERAGEIFS(Baza[AFS],Baza[Date],Таблица46[[#This Row],['#]])*0.2),"")</f>
        <v/>
      </c>
      <c r="G40" s="28" t="str">
        <f t="shared" si="4"/>
        <v/>
      </c>
      <c r="H40" s="78" t="str">
        <f>IFERROR(COUNTIFS(Baza[Date],Таблица46[[#This Row],['#]],Baza[Win],"&gt;0")/C40*100,"")</f>
        <v/>
      </c>
      <c r="I40" s="86" t="str">
        <f>IF(SUMIFS(Baza[KO$],Baza[Date],Таблица46[[#This Row],['#]])=0,"",SUMIFS(Baza[KO$],Baza[Date],Таблица46[[#This Row],['#]]))</f>
        <v/>
      </c>
      <c r="J40" s="86" t="str">
        <f>IF(SUMIFS(Baza[WIN$],Baza[Date],Таблица46[[#This Row],['#]])=0,"",SUMIFS(Baza[WIN$],Baza[Date],Таблица46[[#This Row],['#]]))</f>
        <v/>
      </c>
      <c r="K40" s="90" t="str">
        <f t="shared" si="5"/>
        <v/>
      </c>
    </row>
    <row r="41" spans="2:11" ht="11.1" customHeight="1" x14ac:dyDescent="0.25">
      <c r="B41" s="91" t="str" cm="1">
        <f t="array" ref="B41">IFERROR(INDEX(Baza[Date],SMALL(IF(SMALL(IF(COUNTIF($B$2:$B40,Baza[Date])=0,COUNTIF(Baza[Date],"&lt;"&amp;Baza[Date])+1,""),1)=COUNTIF(Baza[Date],"&lt;"&amp;Baza[Date])+1,ROW(Baza[Date])-MIN(ROW(Baza[Date]))+1),1)),"")</f>
        <v/>
      </c>
      <c r="C41" s="87" t="str">
        <f>IF(Таблица46[[#This Row],['#]]="","",COUNTIFS(Baza[Date],Таблица46[[#This Row],['#]])+SUMIFS(Baza[R],Baza[Date],Таблица46[[#This Row],['#]]))</f>
        <v/>
      </c>
      <c r="D41" s="87" t="str">
        <f>IF(Таблица46[[#This Row],['#]]="","",SUMIFS(Baza[B$],Baza[Date],Таблица46[[#This Row],['#]]))</f>
        <v/>
      </c>
      <c r="E41" s="27" t="str">
        <f t="shared" si="3"/>
        <v/>
      </c>
      <c r="F41" s="78" t="str">
        <f>IFERROR(AVERAGEIFS(Baza[AFS],Baza[Date],Таблица46[[#This Row],['#]])+(AVERAGEIFS(Baza[AFS],Baza[Date],Таблица46[[#This Row],['#]])*0.2),"")</f>
        <v/>
      </c>
      <c r="G41" s="28" t="str">
        <f t="shared" si="4"/>
        <v/>
      </c>
      <c r="H41" s="78" t="str">
        <f>IFERROR(COUNTIFS(Baza[Date],Таблица46[[#This Row],['#]],Baza[Win],"&gt;0")/C41*100,"")</f>
        <v/>
      </c>
      <c r="I41" s="86" t="str">
        <f>IF(SUMIFS(Baza[KO$],Baza[Date],Таблица46[[#This Row],['#]])=0,"",SUMIFS(Baza[KO$],Baza[Date],Таблица46[[#This Row],['#]]))</f>
        <v/>
      </c>
      <c r="J41" s="86" t="str">
        <f>IF(SUMIFS(Baza[WIN$],Baza[Date],Таблица46[[#This Row],['#]])=0,"",SUMIFS(Baza[WIN$],Baza[Date],Таблица46[[#This Row],['#]]))</f>
        <v/>
      </c>
      <c r="K41" s="90" t="str">
        <f t="shared" si="5"/>
        <v/>
      </c>
    </row>
    <row r="42" spans="2:11" ht="11.1" customHeight="1" x14ac:dyDescent="0.25">
      <c r="B42" s="91" t="str" cm="1">
        <f t="array" ref="B42">IFERROR(INDEX(Baza[Date],SMALL(IF(SMALL(IF(COUNTIF($B$2:$B41,Baza[Date])=0,COUNTIF(Baza[Date],"&lt;"&amp;Baza[Date])+1,""),1)=COUNTIF(Baza[Date],"&lt;"&amp;Baza[Date])+1,ROW(Baza[Date])-MIN(ROW(Baza[Date]))+1),1)),"")</f>
        <v/>
      </c>
      <c r="C42" s="87" t="str">
        <f>IF(Таблица46[[#This Row],['#]]="","",COUNTIFS(Baza[Date],Таблица46[[#This Row],['#]])+SUMIFS(Baza[R],Baza[Date],Таблица46[[#This Row],['#]]))</f>
        <v/>
      </c>
      <c r="D42" s="87" t="str">
        <f>IF(Таблица46[[#This Row],['#]]="","",SUMIFS(Baza[B$],Baza[Date],Таблица46[[#This Row],['#]]))</f>
        <v/>
      </c>
      <c r="E42" s="27" t="str">
        <f t="shared" si="3"/>
        <v/>
      </c>
      <c r="F42" s="78" t="str">
        <f>IFERROR(AVERAGEIFS(Baza[AFS],Baza[Date],Таблица46[[#This Row],['#]])+(AVERAGEIFS(Baza[AFS],Baza[Date],Таблица46[[#This Row],['#]])*0.2),"")</f>
        <v/>
      </c>
      <c r="G42" s="28" t="str">
        <f t="shared" si="4"/>
        <v/>
      </c>
      <c r="H42" s="78" t="str">
        <f>IFERROR(COUNTIFS(Baza[Date],Таблица46[[#This Row],['#]],Baza[Win],"&gt;0")/C42*100,"")</f>
        <v/>
      </c>
      <c r="I42" s="86" t="str">
        <f>IF(SUMIFS(Baza[KO$],Baza[Date],Таблица46[[#This Row],['#]])=0,"",SUMIFS(Baza[KO$],Baza[Date],Таблица46[[#This Row],['#]]))</f>
        <v/>
      </c>
      <c r="J42" s="86" t="str">
        <f>IF(SUMIFS(Baza[WIN$],Baza[Date],Таблица46[[#This Row],['#]])=0,"",SUMIFS(Baza[WIN$],Baza[Date],Таблица46[[#This Row],['#]]))</f>
        <v/>
      </c>
      <c r="K42" s="90" t="str">
        <f t="shared" si="5"/>
        <v/>
      </c>
    </row>
    <row r="43" spans="2:11" ht="11.1" customHeight="1" x14ac:dyDescent="0.25">
      <c r="B43" s="91" t="str" cm="1">
        <f t="array" ref="B43">IFERROR(INDEX(Baza[Date],SMALL(IF(SMALL(IF(COUNTIF($B$2:$B42,Baza[Date])=0,COUNTIF(Baza[Date],"&lt;"&amp;Baza[Date])+1,""),1)=COUNTIF(Baza[Date],"&lt;"&amp;Baza[Date])+1,ROW(Baza[Date])-MIN(ROW(Baza[Date]))+1),1)),"")</f>
        <v/>
      </c>
      <c r="C43" s="87" t="str">
        <f>IF(Таблица46[[#This Row],['#]]="","",COUNTIFS(Baza[Date],Таблица46[[#This Row],['#]])+SUMIFS(Baza[R],Baza[Date],Таблица46[[#This Row],['#]]))</f>
        <v/>
      </c>
      <c r="D43" s="87" t="str">
        <f>IF(Таблица46[[#This Row],['#]]="","",SUMIFS(Baza[B$],Baza[Date],Таблица46[[#This Row],['#]]))</f>
        <v/>
      </c>
      <c r="E43" s="27" t="str">
        <f t="shared" si="3"/>
        <v/>
      </c>
      <c r="F43" s="78" t="str">
        <f>IFERROR(AVERAGEIFS(Baza[AFS],Baza[Date],Таблица46[[#This Row],['#]])+(AVERAGEIFS(Baza[AFS],Baza[Date],Таблица46[[#This Row],['#]])*0.2),"")</f>
        <v/>
      </c>
      <c r="G43" s="28" t="str">
        <f t="shared" si="4"/>
        <v/>
      </c>
      <c r="H43" s="78" t="str">
        <f>IFERROR(COUNTIFS(Baza[Date],Таблица46[[#This Row],['#]],Baza[Win],"&gt;0")/C43*100,"")</f>
        <v/>
      </c>
      <c r="I43" s="86" t="str">
        <f>IF(SUMIFS(Baza[KO$],Baza[Date],Таблица46[[#This Row],['#]])=0,"",SUMIFS(Baza[KO$],Baza[Date],Таблица46[[#This Row],['#]]))</f>
        <v/>
      </c>
      <c r="J43" s="86" t="str">
        <f>IF(SUMIFS(Baza[WIN$],Baza[Date],Таблица46[[#This Row],['#]])=0,"",SUMIFS(Baza[WIN$],Baza[Date],Таблица46[[#This Row],['#]]))</f>
        <v/>
      </c>
      <c r="K43" s="90" t="str">
        <f t="shared" si="5"/>
        <v/>
      </c>
    </row>
    <row r="44" spans="2:11" ht="11.1" customHeight="1" x14ac:dyDescent="0.25">
      <c r="B44" s="91" t="str" cm="1">
        <f t="array" ref="B44">IFERROR(INDEX(Baza[Date],SMALL(IF(SMALL(IF(COUNTIF($B$2:$B43,Baza[Date])=0,COUNTIF(Baza[Date],"&lt;"&amp;Baza[Date])+1,""),1)=COUNTIF(Baza[Date],"&lt;"&amp;Baza[Date])+1,ROW(Baza[Date])-MIN(ROW(Baza[Date]))+1),1)),"")</f>
        <v/>
      </c>
      <c r="C44" s="87" t="str">
        <f>IF(Таблица46[[#This Row],['#]]="","",COUNTIFS(Baza[Date],Таблица46[[#This Row],['#]])+SUMIFS(Baza[R],Baza[Date],Таблица46[[#This Row],['#]]))</f>
        <v/>
      </c>
      <c r="D44" s="87" t="str">
        <f>IF(Таблица46[[#This Row],['#]]="","",SUMIFS(Baza[B$],Baza[Date],Таблица46[[#This Row],['#]]))</f>
        <v/>
      </c>
      <c r="E44" s="27" t="str">
        <f t="shared" si="3"/>
        <v/>
      </c>
      <c r="F44" s="78" t="str">
        <f>IFERROR(AVERAGEIFS(Baza[AFS],Baza[Date],Таблица46[[#This Row],['#]])+(AVERAGEIFS(Baza[AFS],Baza[Date],Таблица46[[#This Row],['#]])*0.2),"")</f>
        <v/>
      </c>
      <c r="G44" s="28" t="str">
        <f t="shared" si="4"/>
        <v/>
      </c>
      <c r="H44" s="78" t="str">
        <f>IFERROR(COUNTIFS(Baza[Date],Таблица46[[#This Row],['#]],Baza[Win],"&gt;0")/C44*100,"")</f>
        <v/>
      </c>
      <c r="I44" s="86" t="str">
        <f>IF(SUMIFS(Baza[KO$],Baza[Date],Таблица46[[#This Row],['#]])=0,"",SUMIFS(Baza[KO$],Baza[Date],Таблица46[[#This Row],['#]]))</f>
        <v/>
      </c>
      <c r="J44" s="86" t="str">
        <f>IF(SUMIFS(Baza[WIN$],Baza[Date],Таблица46[[#This Row],['#]])=0,"",SUMIFS(Baza[WIN$],Baza[Date],Таблица46[[#This Row],['#]]))</f>
        <v/>
      </c>
      <c r="K44" s="90" t="str">
        <f t="shared" si="5"/>
        <v/>
      </c>
    </row>
    <row r="45" spans="2:11" ht="11.1" customHeight="1" x14ac:dyDescent="0.25">
      <c r="B45" s="91" t="str" cm="1">
        <f t="array" ref="B45">IFERROR(INDEX(Baza[Date],SMALL(IF(SMALL(IF(COUNTIF($B$2:$B44,Baza[Date])=0,COUNTIF(Baza[Date],"&lt;"&amp;Baza[Date])+1,""),1)=COUNTIF(Baza[Date],"&lt;"&amp;Baza[Date])+1,ROW(Baza[Date])-MIN(ROW(Baza[Date]))+1),1)),"")</f>
        <v/>
      </c>
      <c r="C45" s="87" t="str">
        <f>IF(Таблица46[[#This Row],['#]]="","",COUNTIFS(Baza[Date],Таблица46[[#This Row],['#]])+SUMIFS(Baza[R],Baza[Date],Таблица46[[#This Row],['#]]))</f>
        <v/>
      </c>
      <c r="D45" s="87" t="str">
        <f>IF(Таблица46[[#This Row],['#]]="","",SUMIFS(Baza[B$],Baza[Date],Таблица46[[#This Row],['#]]))</f>
        <v/>
      </c>
      <c r="E45" s="27" t="str">
        <f t="shared" si="3"/>
        <v/>
      </c>
      <c r="F45" s="78" t="str">
        <f>IFERROR(AVERAGEIFS(Baza[AFS],Baza[Date],Таблица46[[#This Row],['#]])+(AVERAGEIFS(Baza[AFS],Baza[Date],Таблица46[[#This Row],['#]])*0.2),"")</f>
        <v/>
      </c>
      <c r="G45" s="28" t="str">
        <f t="shared" si="4"/>
        <v/>
      </c>
      <c r="H45" s="78" t="str">
        <f>IFERROR(COUNTIFS(Baza[Date],Таблица46[[#This Row],['#]],Baza[Win],"&gt;0")/C45*100,"")</f>
        <v/>
      </c>
      <c r="I45" s="86" t="str">
        <f>IF(SUMIFS(Baza[KO$],Baza[Date],Таблица46[[#This Row],['#]])=0,"",SUMIFS(Baza[KO$],Baza[Date],Таблица46[[#This Row],['#]]))</f>
        <v/>
      </c>
      <c r="J45" s="86" t="str">
        <f>IF(SUMIFS(Baza[WIN$],Baza[Date],Таблица46[[#This Row],['#]])=0,"",SUMIFS(Baza[WIN$],Baza[Date],Таблица46[[#This Row],['#]]))</f>
        <v/>
      </c>
      <c r="K45" s="90" t="str">
        <f t="shared" si="5"/>
        <v/>
      </c>
    </row>
    <row r="46" spans="2:11" ht="11.1" customHeight="1" x14ac:dyDescent="0.25">
      <c r="B46" s="91" t="str" cm="1">
        <f t="array" ref="B46">IFERROR(INDEX(Baza[Date],SMALL(IF(SMALL(IF(COUNTIF($B$2:$B45,Baza[Date])=0,COUNTIF(Baza[Date],"&lt;"&amp;Baza[Date])+1,""),1)=COUNTIF(Baza[Date],"&lt;"&amp;Baza[Date])+1,ROW(Baza[Date])-MIN(ROW(Baza[Date]))+1),1)),"")</f>
        <v/>
      </c>
      <c r="C46" s="87" t="str">
        <f>IF(Таблица46[[#This Row],['#]]="","",COUNTIFS(Baza[Date],Таблица46[[#This Row],['#]])+SUMIFS(Baza[R],Baza[Date],Таблица46[[#This Row],['#]]))</f>
        <v/>
      </c>
      <c r="D46" s="87" t="str">
        <f>IF(Таблица46[[#This Row],['#]]="","",SUMIFS(Baza[B$],Baza[Date],Таблица46[[#This Row],['#]]))</f>
        <v/>
      </c>
      <c r="E46" s="27" t="str">
        <f t="shared" si="3"/>
        <v/>
      </c>
      <c r="F46" s="78" t="str">
        <f>IFERROR(AVERAGEIFS(Baza[AFS],Baza[Date],Таблица46[[#This Row],['#]])+(AVERAGEIFS(Baza[AFS],Baza[Date],Таблица46[[#This Row],['#]])*0.2),"")</f>
        <v/>
      </c>
      <c r="G46" s="28" t="str">
        <f t="shared" si="4"/>
        <v/>
      </c>
      <c r="H46" s="78" t="str">
        <f>IFERROR(COUNTIFS(Baza[Date],Таблица46[[#This Row],['#]],Baza[Win],"&gt;0")/C46*100,"")</f>
        <v/>
      </c>
      <c r="I46" s="86" t="str">
        <f>IF(SUMIFS(Baza[KO$],Baza[Date],Таблица46[[#This Row],['#]])=0,"",SUMIFS(Baza[KO$],Baza[Date],Таблица46[[#This Row],['#]]))</f>
        <v/>
      </c>
      <c r="J46" s="86" t="str">
        <f>IF(SUMIFS(Baza[WIN$],Baza[Date],Таблица46[[#This Row],['#]])=0,"",SUMIFS(Baza[WIN$],Baza[Date],Таблица46[[#This Row],['#]]))</f>
        <v/>
      </c>
      <c r="K46" s="90" t="str">
        <f t="shared" si="5"/>
        <v/>
      </c>
    </row>
    <row r="47" spans="2:11" ht="11.1" customHeight="1" x14ac:dyDescent="0.25">
      <c r="B47" s="91" t="str" cm="1">
        <f t="array" ref="B47">IFERROR(INDEX(Baza[Date],SMALL(IF(SMALL(IF(COUNTIF($B$2:$B46,Baza[Date])=0,COUNTIF(Baza[Date],"&lt;"&amp;Baza[Date])+1,""),1)=COUNTIF(Baza[Date],"&lt;"&amp;Baza[Date])+1,ROW(Baza[Date])-MIN(ROW(Baza[Date]))+1),1)),"")</f>
        <v/>
      </c>
      <c r="C47" s="87" t="str">
        <f>IF(Таблица46[[#This Row],['#]]="","",COUNTIFS(Baza[Date],Таблица46[[#This Row],['#]])+SUMIFS(Baza[R],Baza[Date],Таблица46[[#This Row],['#]]))</f>
        <v/>
      </c>
      <c r="D47" s="87" t="str">
        <f>IF(Таблица46[[#This Row],['#]]="","",SUMIFS(Baza[B$],Baza[Date],Таблица46[[#This Row],['#]]))</f>
        <v/>
      </c>
      <c r="E47" s="27" t="str">
        <f t="shared" si="3"/>
        <v/>
      </c>
      <c r="F47" s="78" t="str">
        <f>IFERROR(AVERAGEIFS(Baza[AFS],Baza[Date],Таблица46[[#This Row],['#]])+(AVERAGEIFS(Baza[AFS],Baza[Date],Таблица46[[#This Row],['#]])*0.2),"")</f>
        <v/>
      </c>
      <c r="G47" s="28" t="str">
        <f t="shared" si="4"/>
        <v/>
      </c>
      <c r="H47" s="78" t="str">
        <f>IFERROR(COUNTIFS(Baza[Date],Таблица46[[#This Row],['#]],Baza[Win],"&gt;0")/C47*100,"")</f>
        <v/>
      </c>
      <c r="I47" s="86" t="str">
        <f>IF(SUMIFS(Baza[KO$],Baza[Date],Таблица46[[#This Row],['#]])=0,"",SUMIFS(Baza[KO$],Baza[Date],Таблица46[[#This Row],['#]]))</f>
        <v/>
      </c>
      <c r="J47" s="86" t="str">
        <f>IF(SUMIFS(Baza[WIN$],Baza[Date],Таблица46[[#This Row],['#]])=0,"",SUMIFS(Baza[WIN$],Baza[Date],Таблица46[[#This Row],['#]]))</f>
        <v/>
      </c>
      <c r="K47" s="90" t="str">
        <f t="shared" si="5"/>
        <v/>
      </c>
    </row>
    <row r="48" spans="2:11" ht="11.1" customHeight="1" x14ac:dyDescent="0.25">
      <c r="B48" s="91" t="str" cm="1">
        <f t="array" ref="B48">IFERROR(INDEX(Baza[Date],SMALL(IF(SMALL(IF(COUNTIF($B$2:$B47,Baza[Date])=0,COUNTIF(Baza[Date],"&lt;"&amp;Baza[Date])+1,""),1)=COUNTIF(Baza[Date],"&lt;"&amp;Baza[Date])+1,ROW(Baza[Date])-MIN(ROW(Baza[Date]))+1),1)),"")</f>
        <v/>
      </c>
      <c r="C48" s="87" t="str">
        <f>IF(Таблица46[[#This Row],['#]]="","",COUNTIFS(Baza[Date],Таблица46[[#This Row],['#]])+SUMIFS(Baza[R],Baza[Date],Таблица46[[#This Row],['#]]))</f>
        <v/>
      </c>
      <c r="D48" s="87" t="str">
        <f>IF(Таблица46[[#This Row],['#]]="","",SUMIFS(Baza[B$],Baza[Date],Таблица46[[#This Row],['#]]))</f>
        <v/>
      </c>
      <c r="E48" s="27" t="str">
        <f t="shared" si="3"/>
        <v/>
      </c>
      <c r="F48" s="78" t="str">
        <f>IFERROR(AVERAGEIFS(Baza[AFS],Baza[Date],Таблица46[[#This Row],['#]])+(AVERAGEIFS(Baza[AFS],Baza[Date],Таблица46[[#This Row],['#]])*0.2),"")</f>
        <v/>
      </c>
      <c r="G48" s="28" t="str">
        <f t="shared" si="4"/>
        <v/>
      </c>
      <c r="H48" s="78" t="str">
        <f>IFERROR(COUNTIFS(Baza[Date],Таблица46[[#This Row],['#]],Baza[Win],"&gt;0")/C48*100,"")</f>
        <v/>
      </c>
      <c r="I48" s="86" t="str">
        <f>IF(SUMIFS(Baza[KO$],Baza[Date],Таблица46[[#This Row],['#]])=0,"",SUMIFS(Baza[KO$],Baza[Date],Таблица46[[#This Row],['#]]))</f>
        <v/>
      </c>
      <c r="J48" s="86" t="str">
        <f>IF(SUMIFS(Baza[WIN$],Baza[Date],Таблица46[[#This Row],['#]])=0,"",SUMIFS(Baza[WIN$],Baza[Date],Таблица46[[#This Row],['#]]))</f>
        <v/>
      </c>
      <c r="K48" s="90" t="str">
        <f t="shared" si="5"/>
        <v/>
      </c>
    </row>
    <row r="49" spans="2:11" ht="11.1" customHeight="1" x14ac:dyDescent="0.25">
      <c r="B49" s="91" t="str" cm="1">
        <f t="array" ref="B49">IFERROR(INDEX(Baza[Date],SMALL(IF(SMALL(IF(COUNTIF($B$2:$B48,Baza[Date])=0,COUNTIF(Baza[Date],"&lt;"&amp;Baza[Date])+1,""),1)=COUNTIF(Baza[Date],"&lt;"&amp;Baza[Date])+1,ROW(Baza[Date])-MIN(ROW(Baza[Date]))+1),1)),"")</f>
        <v/>
      </c>
      <c r="C49" s="87" t="str">
        <f>IF(Таблица46[[#This Row],['#]]="","",COUNTIFS(Baza[Date],Таблица46[[#This Row],['#]])+SUMIFS(Baza[R],Baza[Date],Таблица46[[#This Row],['#]]))</f>
        <v/>
      </c>
      <c r="D49" s="87" t="str">
        <f>IF(Таблица46[[#This Row],['#]]="","",SUMIFS(Baza[B$],Baza[Date],Таблица46[[#This Row],['#]]))</f>
        <v/>
      </c>
      <c r="E49" s="27" t="str">
        <f t="shared" si="3"/>
        <v/>
      </c>
      <c r="F49" s="78" t="str">
        <f>IFERROR(AVERAGEIFS(Baza[AFS],Baza[Date],Таблица46[[#This Row],['#]])+(AVERAGEIFS(Baza[AFS],Baza[Date],Таблица46[[#This Row],['#]])*0.2),"")</f>
        <v/>
      </c>
      <c r="G49" s="28" t="str">
        <f t="shared" si="4"/>
        <v/>
      </c>
      <c r="H49" s="78" t="str">
        <f>IFERROR(COUNTIFS(Baza[Date],Таблица46[[#This Row],['#]],Baza[Win],"&gt;0")/C49*100,"")</f>
        <v/>
      </c>
      <c r="I49" s="86" t="str">
        <f>IF(SUMIFS(Baza[KO$],Baza[Date],Таблица46[[#This Row],['#]])=0,"",SUMIFS(Baza[KO$],Baza[Date],Таблица46[[#This Row],['#]]))</f>
        <v/>
      </c>
      <c r="J49" s="86" t="str">
        <f>IF(SUMIFS(Baza[WIN$],Baza[Date],Таблица46[[#This Row],['#]])=0,"",SUMIFS(Baza[WIN$],Baza[Date],Таблица46[[#This Row],['#]]))</f>
        <v/>
      </c>
      <c r="K49" s="90" t="str">
        <f t="shared" si="5"/>
        <v/>
      </c>
    </row>
    <row r="50" spans="2:11" ht="11.1" customHeight="1" x14ac:dyDescent="0.25">
      <c r="B50" s="91" t="str" cm="1">
        <f t="array" ref="B50">IFERROR(INDEX(Baza[Date],SMALL(IF(SMALL(IF(COUNTIF($B$2:$B49,Baza[Date])=0,COUNTIF(Baza[Date],"&lt;"&amp;Baza[Date])+1,""),1)=COUNTIF(Baza[Date],"&lt;"&amp;Baza[Date])+1,ROW(Baza[Date])-MIN(ROW(Baza[Date]))+1),1)),"")</f>
        <v/>
      </c>
      <c r="C50" s="87" t="str">
        <f>IF(Таблица46[[#This Row],['#]]="","",COUNTIFS(Baza[Date],Таблица46[[#This Row],['#]])+SUMIFS(Baza[R],Baza[Date],Таблица46[[#This Row],['#]]))</f>
        <v/>
      </c>
      <c r="D50" s="87" t="str">
        <f>IF(Таблица46[[#This Row],['#]]="","",SUMIFS(Baza[B$],Baza[Date],Таблица46[[#This Row],['#]]))</f>
        <v/>
      </c>
      <c r="E50" s="27" t="str">
        <f t="shared" si="3"/>
        <v/>
      </c>
      <c r="F50" s="78" t="str">
        <f>IFERROR(AVERAGEIFS(Baza[AFS],Baza[Date],Таблица46[[#This Row],['#]])+(AVERAGEIFS(Baza[AFS],Baza[Date],Таблица46[[#This Row],['#]])*0.2),"")</f>
        <v/>
      </c>
      <c r="G50" s="28" t="str">
        <f t="shared" si="4"/>
        <v/>
      </c>
      <c r="H50" s="78" t="str">
        <f>IFERROR(COUNTIFS(Baza[Date],Таблица46[[#This Row],['#]],Baza[Win],"&gt;0")/C50*100,"")</f>
        <v/>
      </c>
      <c r="I50" s="86" t="str">
        <f>IF(SUMIFS(Baza[KO$],Baza[Date],Таблица46[[#This Row],['#]])=0,"",SUMIFS(Baza[KO$],Baza[Date],Таблица46[[#This Row],['#]]))</f>
        <v/>
      </c>
      <c r="J50" s="86" t="str">
        <f>IF(SUMIFS(Baza[WIN$],Baza[Date],Таблица46[[#This Row],['#]])=0,"",SUMIFS(Baza[WIN$],Baza[Date],Таблица46[[#This Row],['#]]))</f>
        <v/>
      </c>
      <c r="K50" s="90" t="str">
        <f t="shared" si="5"/>
        <v/>
      </c>
    </row>
    <row r="51" spans="2:11" ht="11.1" customHeight="1" x14ac:dyDescent="0.25">
      <c r="B51" s="91" t="str" cm="1">
        <f t="array" ref="B51">IFERROR(INDEX(Baza[Date],SMALL(IF(SMALL(IF(COUNTIF($B$2:$B50,Baza[Date])=0,COUNTIF(Baza[Date],"&lt;"&amp;Baza[Date])+1,""),1)=COUNTIF(Baza[Date],"&lt;"&amp;Baza[Date])+1,ROW(Baza[Date])-MIN(ROW(Baza[Date]))+1),1)),"")</f>
        <v/>
      </c>
      <c r="C51" s="87" t="str">
        <f>IF(Таблица46[[#This Row],['#]]="","",COUNTIFS(Baza[Date],Таблица46[[#This Row],['#]])+SUMIFS(Baza[R],Baza[Date],Таблица46[[#This Row],['#]]))</f>
        <v/>
      </c>
      <c r="D51" s="87" t="str">
        <f>IF(Таблица46[[#This Row],['#]]="","",SUMIFS(Baza[B$],Baza[Date],Таблица46[[#This Row],['#]]))</f>
        <v/>
      </c>
      <c r="E51" s="27" t="str">
        <f t="shared" si="3"/>
        <v/>
      </c>
      <c r="F51" s="78" t="str">
        <f>IFERROR(AVERAGEIFS(Baza[AFS],Baza[Date],Таблица46[[#This Row],['#]])+(AVERAGEIFS(Baza[AFS],Baza[Date],Таблица46[[#This Row],['#]])*0.2),"")</f>
        <v/>
      </c>
      <c r="G51" s="28" t="str">
        <f t="shared" si="4"/>
        <v/>
      </c>
      <c r="H51" s="78" t="str">
        <f>IFERROR(COUNTIFS(Baza[Date],Таблица46[[#This Row],['#]],Baza[Win],"&gt;0")/C51*100,"")</f>
        <v/>
      </c>
      <c r="I51" s="86" t="str">
        <f>IF(SUMIFS(Baza[KO$],Baza[Date],Таблица46[[#This Row],['#]])=0,"",SUMIFS(Baza[KO$],Baza[Date],Таблица46[[#This Row],['#]]))</f>
        <v/>
      </c>
      <c r="J51" s="86" t="str">
        <f>IF(SUMIFS(Baza[WIN$],Baza[Date],Таблица46[[#This Row],['#]])=0,"",SUMIFS(Baza[WIN$],Baza[Date],Таблица46[[#This Row],['#]]))</f>
        <v/>
      </c>
      <c r="K51" s="90" t="str">
        <f t="shared" si="5"/>
        <v/>
      </c>
    </row>
    <row r="52" spans="2:11" ht="11.1" customHeight="1" x14ac:dyDescent="0.25">
      <c r="B52" s="91" t="str" cm="1">
        <f t="array" ref="B52">IFERROR(INDEX(Baza[Date],SMALL(IF(SMALL(IF(COUNTIF($B$2:$B51,Baza[Date])=0,COUNTIF(Baza[Date],"&lt;"&amp;Baza[Date])+1,""),1)=COUNTIF(Baza[Date],"&lt;"&amp;Baza[Date])+1,ROW(Baza[Date])-MIN(ROW(Baza[Date]))+1),1)),"")</f>
        <v/>
      </c>
      <c r="C52" s="87" t="str">
        <f>IF(Таблица46[[#This Row],['#]]="","",COUNTIFS(Baza[Date],Таблица46[[#This Row],['#]])+SUMIFS(Baza[R],Baza[Date],Таблица46[[#This Row],['#]]))</f>
        <v/>
      </c>
      <c r="D52" s="87" t="str">
        <f>IF(Таблица46[[#This Row],['#]]="","",SUMIFS(Baza[B$],Baza[Date],Таблица46[[#This Row],['#]]))</f>
        <v/>
      </c>
      <c r="E52" s="27" t="str">
        <f t="shared" si="3"/>
        <v/>
      </c>
      <c r="F52" s="78" t="str">
        <f>IFERROR(AVERAGEIFS(Baza[AFS],Baza[Date],Таблица46[[#This Row],['#]])+(AVERAGEIFS(Baza[AFS],Baza[Date],Таблица46[[#This Row],['#]])*0.2),"")</f>
        <v/>
      </c>
      <c r="G52" s="28" t="str">
        <f t="shared" si="4"/>
        <v/>
      </c>
      <c r="H52" s="78" t="str">
        <f>IFERROR(COUNTIFS(Baza[Date],Таблица46[[#This Row],['#]],Baza[Win],"&gt;0")/C52*100,"")</f>
        <v/>
      </c>
      <c r="I52" s="86" t="str">
        <f>IF(SUMIFS(Baza[KO$],Baza[Date],Таблица46[[#This Row],['#]])=0,"",SUMIFS(Baza[KO$],Baza[Date],Таблица46[[#This Row],['#]]))</f>
        <v/>
      </c>
      <c r="J52" s="86" t="str">
        <f>IF(SUMIFS(Baza[WIN$],Baza[Date],Таблица46[[#This Row],['#]])=0,"",SUMIFS(Baza[WIN$],Baza[Date],Таблица46[[#This Row],['#]]))</f>
        <v/>
      </c>
      <c r="K52" s="90" t="str">
        <f t="shared" si="5"/>
        <v/>
      </c>
    </row>
    <row r="53" spans="2:11" ht="11.1" customHeight="1" x14ac:dyDescent="0.25">
      <c r="B53" s="91" t="str" cm="1">
        <f t="array" ref="B53">IFERROR(INDEX(Baza[Date],SMALL(IF(SMALL(IF(COUNTIF($B$2:$B52,Baza[Date])=0,COUNTIF(Baza[Date],"&lt;"&amp;Baza[Date])+1,""),1)=COUNTIF(Baza[Date],"&lt;"&amp;Baza[Date])+1,ROW(Baza[Date])-MIN(ROW(Baza[Date]))+1),1)),"")</f>
        <v/>
      </c>
      <c r="C53" s="87" t="str">
        <f>IF(Таблица46[[#This Row],['#]]="","",COUNTIFS(Baza[Date],Таблица46[[#This Row],['#]])+SUMIFS(Baza[R],Baza[Date],Таблица46[[#This Row],['#]]))</f>
        <v/>
      </c>
      <c r="D53" s="87" t="str">
        <f>IF(Таблица46[[#This Row],['#]]="","",SUMIFS(Baza[B$],Baza[Date],Таблица46[[#This Row],['#]]))</f>
        <v/>
      </c>
      <c r="E53" s="27" t="str">
        <f t="shared" si="3"/>
        <v/>
      </c>
      <c r="F53" s="78" t="str">
        <f>IFERROR(AVERAGEIFS(Baza[AFS],Baza[Date],Таблица46[[#This Row],['#]])+(AVERAGEIFS(Baza[AFS],Baza[Date],Таблица46[[#This Row],['#]])*0.2),"")</f>
        <v/>
      </c>
      <c r="G53" s="28" t="str">
        <f t="shared" si="4"/>
        <v/>
      </c>
      <c r="H53" s="78" t="str">
        <f>IFERROR(COUNTIFS(Baza[Date],Таблица46[[#This Row],['#]],Baza[Win],"&gt;0")/C53*100,"")</f>
        <v/>
      </c>
      <c r="I53" s="86" t="str">
        <f>IF(SUMIFS(Baza[KO$],Baza[Date],Таблица46[[#This Row],['#]])=0,"",SUMIFS(Baza[KO$],Baza[Date],Таблица46[[#This Row],['#]]))</f>
        <v/>
      </c>
      <c r="J53" s="86" t="str">
        <f>IF(SUMIFS(Baza[WIN$],Baza[Date],Таблица46[[#This Row],['#]])=0,"",SUMIFS(Baza[WIN$],Baza[Date],Таблица46[[#This Row],['#]]))</f>
        <v/>
      </c>
      <c r="K53" s="90" t="str">
        <f t="shared" si="5"/>
        <v/>
      </c>
    </row>
    <row r="54" spans="2:11" ht="11.1" customHeight="1" x14ac:dyDescent="0.25">
      <c r="B54" s="91" t="str" cm="1">
        <f t="array" ref="B54">IFERROR(INDEX(Baza[Date],SMALL(IF(SMALL(IF(COUNTIF($B$2:$B53,Baza[Date])=0,COUNTIF(Baza[Date],"&lt;"&amp;Baza[Date])+1,""),1)=COUNTIF(Baza[Date],"&lt;"&amp;Baza[Date])+1,ROW(Baza[Date])-MIN(ROW(Baza[Date]))+1),1)),"")</f>
        <v/>
      </c>
      <c r="C54" s="87" t="str">
        <f>IF(Таблица46[[#This Row],['#]]="","",COUNTIFS(Baza[Date],Таблица46[[#This Row],['#]])+SUMIFS(Baza[R],Baza[Date],Таблица46[[#This Row],['#]]))</f>
        <v/>
      </c>
      <c r="D54" s="87" t="str">
        <f>IF(Таблица46[[#This Row],['#]]="","",SUMIFS(Baza[B$],Baza[Date],Таблица46[[#This Row],['#]]))</f>
        <v/>
      </c>
      <c r="E54" s="27" t="str">
        <f t="shared" si="3"/>
        <v/>
      </c>
      <c r="F54" s="78" t="str">
        <f>IFERROR(AVERAGEIFS(Baza[AFS],Baza[Date],Таблица46[[#This Row],['#]])+(AVERAGEIFS(Baza[AFS],Baza[Date],Таблица46[[#This Row],['#]])*0.2),"")</f>
        <v/>
      </c>
      <c r="G54" s="28" t="str">
        <f t="shared" si="4"/>
        <v/>
      </c>
      <c r="H54" s="78" t="str">
        <f>IFERROR(COUNTIFS(Baza[Date],Таблица46[[#This Row],['#]],Baza[Win],"&gt;0")/C54*100,"")</f>
        <v/>
      </c>
      <c r="I54" s="86" t="str">
        <f>IF(SUMIFS(Baza[KO$],Baza[Date],Таблица46[[#This Row],['#]])=0,"",SUMIFS(Baza[KO$],Baza[Date],Таблица46[[#This Row],['#]]))</f>
        <v/>
      </c>
      <c r="J54" s="86" t="str">
        <f>IF(SUMIFS(Baza[WIN$],Baza[Date],Таблица46[[#This Row],['#]])=0,"",SUMIFS(Baza[WIN$],Baza[Date],Таблица46[[#This Row],['#]]))</f>
        <v/>
      </c>
      <c r="K54" s="90" t="str">
        <f t="shared" si="5"/>
        <v/>
      </c>
    </row>
    <row r="55" spans="2:11" ht="11.1" customHeight="1" x14ac:dyDescent="0.25">
      <c r="B55" s="91" t="str" cm="1">
        <f t="array" ref="B55">IFERROR(INDEX(Baza[Date],SMALL(IF(SMALL(IF(COUNTIF($B$2:$B54,Baza[Date])=0,COUNTIF(Baza[Date],"&lt;"&amp;Baza[Date])+1,""),1)=COUNTIF(Baza[Date],"&lt;"&amp;Baza[Date])+1,ROW(Baza[Date])-MIN(ROW(Baza[Date]))+1),1)),"")</f>
        <v/>
      </c>
      <c r="C55" s="87" t="str">
        <f>IF(Таблица46[[#This Row],['#]]="","",COUNTIFS(Baza[Date],Таблица46[[#This Row],['#]])+SUMIFS(Baza[R],Baza[Date],Таблица46[[#This Row],['#]]))</f>
        <v/>
      </c>
      <c r="D55" s="87" t="str">
        <f>IF(Таблица46[[#This Row],['#]]="","",SUMIFS(Baza[B$],Baza[Date],Таблица46[[#This Row],['#]]))</f>
        <v/>
      </c>
      <c r="E55" s="27" t="str">
        <f t="shared" si="3"/>
        <v/>
      </c>
      <c r="F55" s="78" t="str">
        <f>IFERROR(AVERAGEIFS(Baza[AFS],Baza[Date],Таблица46[[#This Row],['#]])+(AVERAGEIFS(Baza[AFS],Baza[Date],Таблица46[[#This Row],['#]])*0.2),"")</f>
        <v/>
      </c>
      <c r="G55" s="28" t="str">
        <f t="shared" si="4"/>
        <v/>
      </c>
      <c r="H55" s="78" t="str">
        <f>IFERROR(COUNTIFS(Baza[Date],Таблица46[[#This Row],['#]],Baza[Win],"&gt;0")/C55*100,"")</f>
        <v/>
      </c>
      <c r="I55" s="86" t="str">
        <f>IF(SUMIFS(Baza[KO$],Baza[Date],Таблица46[[#This Row],['#]])=0,"",SUMIFS(Baza[KO$],Baza[Date],Таблица46[[#This Row],['#]]))</f>
        <v/>
      </c>
      <c r="J55" s="86" t="str">
        <f>IF(SUMIFS(Baza[WIN$],Baza[Date],Таблица46[[#This Row],['#]])=0,"",SUMIFS(Baza[WIN$],Baza[Date],Таблица46[[#This Row],['#]]))</f>
        <v/>
      </c>
      <c r="K55" s="90" t="str">
        <f t="shared" si="5"/>
        <v/>
      </c>
    </row>
    <row r="56" spans="2:11" ht="11.1" customHeight="1" x14ac:dyDescent="0.25">
      <c r="B56" s="91" t="str" cm="1">
        <f t="array" ref="B56">IFERROR(INDEX(Baza[Date],SMALL(IF(SMALL(IF(COUNTIF($B$2:$B55,Baza[Date])=0,COUNTIF(Baza[Date],"&lt;"&amp;Baza[Date])+1,""),1)=COUNTIF(Baza[Date],"&lt;"&amp;Baza[Date])+1,ROW(Baza[Date])-MIN(ROW(Baza[Date]))+1),1)),"")</f>
        <v/>
      </c>
      <c r="C56" s="87" t="str">
        <f>IF(Таблица46[[#This Row],['#]]="","",COUNTIFS(Baza[Date],Таблица46[[#This Row],['#]])+SUMIFS(Baza[R],Baza[Date],Таблица46[[#This Row],['#]]))</f>
        <v/>
      </c>
      <c r="D56" s="87" t="str">
        <f>IF(Таблица46[[#This Row],['#]]="","",SUMIFS(Baza[B$],Baza[Date],Таблица46[[#This Row],['#]]))</f>
        <v/>
      </c>
      <c r="E56" s="27" t="str">
        <f t="shared" si="3"/>
        <v/>
      </c>
      <c r="F56" s="78" t="str">
        <f>IFERROR(AVERAGEIFS(Baza[AFS],Baza[Date],Таблица46[[#This Row],['#]])+(AVERAGEIFS(Baza[AFS],Baza[Date],Таблица46[[#This Row],['#]])*0.2),"")</f>
        <v/>
      </c>
      <c r="G56" s="28" t="str">
        <f t="shared" si="4"/>
        <v/>
      </c>
      <c r="H56" s="78" t="str">
        <f>IFERROR(COUNTIFS(Baza[Date],Таблица46[[#This Row],['#]],Baza[Win],"&gt;0")/C56*100,"")</f>
        <v/>
      </c>
      <c r="I56" s="86" t="str">
        <f>IF(SUMIFS(Baza[KO$],Baza[Date],Таблица46[[#This Row],['#]])=0,"",SUMIFS(Baza[KO$],Baza[Date],Таблица46[[#This Row],['#]]))</f>
        <v/>
      </c>
      <c r="J56" s="86" t="str">
        <f>IF(SUMIFS(Baza[WIN$],Baza[Date],Таблица46[[#This Row],['#]])=0,"",SUMIFS(Baza[WIN$],Baza[Date],Таблица46[[#This Row],['#]]))</f>
        <v/>
      </c>
      <c r="K56" s="90" t="str">
        <f t="shared" si="5"/>
        <v/>
      </c>
    </row>
    <row r="57" spans="2:11" ht="11.1" customHeight="1" x14ac:dyDescent="0.25">
      <c r="B57" s="91" t="str" cm="1">
        <f t="array" ref="B57">IFERROR(INDEX(Baza[Date],SMALL(IF(SMALL(IF(COUNTIF($B$2:$B56,Baza[Date])=0,COUNTIF(Baza[Date],"&lt;"&amp;Baza[Date])+1,""),1)=COUNTIF(Baza[Date],"&lt;"&amp;Baza[Date])+1,ROW(Baza[Date])-MIN(ROW(Baza[Date]))+1),1)),"")</f>
        <v/>
      </c>
      <c r="C57" s="87" t="str">
        <f>IF(Таблица46[[#This Row],['#]]="","",COUNTIFS(Baza[Date],Таблица46[[#This Row],['#]])+SUMIFS(Baza[R],Baza[Date],Таблица46[[#This Row],['#]]))</f>
        <v/>
      </c>
      <c r="D57" s="87" t="str">
        <f>IF(Таблица46[[#This Row],['#]]="","",SUMIFS(Baza[B$],Baza[Date],Таблица46[[#This Row],['#]]))</f>
        <v/>
      </c>
      <c r="E57" s="27" t="str">
        <f t="shared" si="3"/>
        <v/>
      </c>
      <c r="F57" s="78" t="str">
        <f>IFERROR(AVERAGEIFS(Baza[AFS],Baza[Date],Таблица46[[#This Row],['#]])+(AVERAGEIFS(Baza[AFS],Baza[Date],Таблица46[[#This Row],['#]])*0.2),"")</f>
        <v/>
      </c>
      <c r="G57" s="28" t="str">
        <f t="shared" si="4"/>
        <v/>
      </c>
      <c r="H57" s="78" t="str">
        <f>IFERROR(COUNTIFS(Baza[Date],Таблица46[[#This Row],['#]],Baza[Win],"&gt;0")/C57*100,"")</f>
        <v/>
      </c>
      <c r="I57" s="86" t="str">
        <f>IF(SUMIFS(Baza[KO$],Baza[Date],Таблица46[[#This Row],['#]])=0,"",SUMIFS(Baza[KO$],Baza[Date],Таблица46[[#This Row],['#]]))</f>
        <v/>
      </c>
      <c r="J57" s="86" t="str">
        <f>IF(SUMIFS(Baza[WIN$],Baza[Date],Таблица46[[#This Row],['#]])=0,"",SUMIFS(Baza[WIN$],Baza[Date],Таблица46[[#This Row],['#]]))</f>
        <v/>
      </c>
      <c r="K57" s="90" t="str">
        <f t="shared" si="5"/>
        <v/>
      </c>
    </row>
    <row r="58" spans="2:11" ht="11.1" customHeight="1" x14ac:dyDescent="0.25">
      <c r="B58" s="91" t="str" cm="1">
        <f t="array" ref="B58">IFERROR(INDEX(Baza[Date],SMALL(IF(SMALL(IF(COUNTIF($B$2:$B57,Baza[Date])=0,COUNTIF(Baza[Date],"&lt;"&amp;Baza[Date])+1,""),1)=COUNTIF(Baza[Date],"&lt;"&amp;Baza[Date])+1,ROW(Baza[Date])-MIN(ROW(Baza[Date]))+1),1)),"")</f>
        <v/>
      </c>
      <c r="C58" s="87" t="str">
        <f>IF(Таблица46[[#This Row],['#]]="","",COUNTIFS(Baza[Date],Таблица46[[#This Row],['#]])+SUMIFS(Baza[R],Baza[Date],Таблица46[[#This Row],['#]]))</f>
        <v/>
      </c>
      <c r="D58" s="87" t="str">
        <f>IF(Таблица46[[#This Row],['#]]="","",SUMIFS(Baza[B$],Baza[Date],Таблица46[[#This Row],['#]]))</f>
        <v/>
      </c>
      <c r="E58" s="27" t="str">
        <f t="shared" si="3"/>
        <v/>
      </c>
      <c r="F58" s="78" t="str">
        <f>IFERROR(AVERAGEIFS(Baza[AFS],Baza[Date],Таблица46[[#This Row],['#]])+(AVERAGEIFS(Baza[AFS],Baza[Date],Таблица46[[#This Row],['#]])*0.2),"")</f>
        <v/>
      </c>
      <c r="G58" s="28" t="str">
        <f t="shared" si="4"/>
        <v/>
      </c>
      <c r="H58" s="78" t="str">
        <f>IFERROR(COUNTIFS(Baza[Date],Таблица46[[#This Row],['#]],Baza[Win],"&gt;0")/C58*100,"")</f>
        <v/>
      </c>
      <c r="I58" s="86" t="str">
        <f>IF(SUMIFS(Baza[KO$],Baza[Date],Таблица46[[#This Row],['#]])=0,"",SUMIFS(Baza[KO$],Baza[Date],Таблица46[[#This Row],['#]]))</f>
        <v/>
      </c>
      <c r="J58" s="86" t="str">
        <f>IF(SUMIFS(Baza[WIN$],Baza[Date],Таблица46[[#This Row],['#]])=0,"",SUMIFS(Baza[WIN$],Baza[Date],Таблица46[[#This Row],['#]]))</f>
        <v/>
      </c>
      <c r="K58" s="90" t="str">
        <f t="shared" si="5"/>
        <v/>
      </c>
    </row>
    <row r="59" spans="2:11" ht="11.1" customHeight="1" x14ac:dyDescent="0.25">
      <c r="B59" s="91" t="str" cm="1">
        <f t="array" ref="B59">IFERROR(INDEX(Baza[Date],SMALL(IF(SMALL(IF(COUNTIF($B$2:$B58,Baza[Date])=0,COUNTIF(Baza[Date],"&lt;"&amp;Baza[Date])+1,""),1)=COUNTIF(Baza[Date],"&lt;"&amp;Baza[Date])+1,ROW(Baza[Date])-MIN(ROW(Baza[Date]))+1),1)),"")</f>
        <v/>
      </c>
      <c r="C59" s="87" t="str">
        <f>IF(Таблица46[[#This Row],['#]]="","",COUNTIFS(Baza[Date],Таблица46[[#This Row],['#]])+SUMIFS(Baza[R],Baza[Date],Таблица46[[#This Row],['#]]))</f>
        <v/>
      </c>
      <c r="D59" s="87" t="str">
        <f>IF(Таблица46[[#This Row],['#]]="","",SUMIFS(Baza[B$],Baza[Date],Таблица46[[#This Row],['#]]))</f>
        <v/>
      </c>
      <c r="E59" s="27" t="str">
        <f t="shared" si="3"/>
        <v/>
      </c>
      <c r="F59" s="78" t="str">
        <f>IFERROR(AVERAGEIFS(Baza[AFS],Baza[Date],Таблица46[[#This Row],['#]])+(AVERAGEIFS(Baza[AFS],Baza[Date],Таблица46[[#This Row],['#]])*0.2),"")</f>
        <v/>
      </c>
      <c r="G59" s="28" t="str">
        <f t="shared" si="4"/>
        <v/>
      </c>
      <c r="H59" s="78" t="str">
        <f>IFERROR(COUNTIFS(Baza[Date],Таблица46[[#This Row],['#]],Baza[Win],"&gt;0")/C59*100,"")</f>
        <v/>
      </c>
      <c r="I59" s="86" t="str">
        <f>IF(SUMIFS(Baza[KO$],Baza[Date],Таблица46[[#This Row],['#]])=0,"",SUMIFS(Baza[KO$],Baza[Date],Таблица46[[#This Row],['#]]))</f>
        <v/>
      </c>
      <c r="J59" s="86" t="str">
        <f>IF(SUMIFS(Baza[WIN$],Baza[Date],Таблица46[[#This Row],['#]])=0,"",SUMIFS(Baza[WIN$],Baza[Date],Таблица46[[#This Row],['#]]))</f>
        <v/>
      </c>
      <c r="K59" s="90" t="str">
        <f t="shared" si="5"/>
        <v/>
      </c>
    </row>
    <row r="60" spans="2:11" ht="11.1" customHeight="1" x14ac:dyDescent="0.25">
      <c r="B60" s="91" t="str" cm="1">
        <f t="array" ref="B60">IFERROR(INDEX(Baza[Date],SMALL(IF(SMALL(IF(COUNTIF($B$2:$B59,Baza[Date])=0,COUNTIF(Baza[Date],"&lt;"&amp;Baza[Date])+1,""),1)=COUNTIF(Baza[Date],"&lt;"&amp;Baza[Date])+1,ROW(Baza[Date])-MIN(ROW(Baza[Date]))+1),1)),"")</f>
        <v/>
      </c>
      <c r="C60" s="87" t="str">
        <f>IF(Таблица46[[#This Row],['#]]="","",COUNTIFS(Baza[Date],Таблица46[[#This Row],['#]])+SUMIFS(Baza[R],Baza[Date],Таблица46[[#This Row],['#]]))</f>
        <v/>
      </c>
      <c r="D60" s="87" t="str">
        <f>IF(Таблица46[[#This Row],['#]]="","",SUMIFS(Baza[B$],Baza[Date],Таблица46[[#This Row],['#]]))</f>
        <v/>
      </c>
      <c r="E60" s="27" t="str">
        <f t="shared" si="3"/>
        <v/>
      </c>
      <c r="F60" s="78" t="str">
        <f>IFERROR(AVERAGEIFS(Baza[AFS],Baza[Date],Таблица46[[#This Row],['#]])+(AVERAGEIFS(Baza[AFS],Baza[Date],Таблица46[[#This Row],['#]])*0.2),"")</f>
        <v/>
      </c>
      <c r="G60" s="28" t="str">
        <f t="shared" si="4"/>
        <v/>
      </c>
      <c r="H60" s="78" t="str">
        <f>IFERROR(COUNTIFS(Baza[Date],Таблица46[[#This Row],['#]],Baza[Win],"&gt;0")/C60*100,"")</f>
        <v/>
      </c>
      <c r="I60" s="86" t="str">
        <f>IF(SUMIFS(Baza[KO$],Baza[Date],Таблица46[[#This Row],['#]])=0,"",SUMIFS(Baza[KO$],Baza[Date],Таблица46[[#This Row],['#]]))</f>
        <v/>
      </c>
      <c r="J60" s="86" t="str">
        <f>IF(SUMIFS(Baza[WIN$],Baza[Date],Таблица46[[#This Row],['#]])=0,"",SUMIFS(Baza[WIN$],Baza[Date],Таблица46[[#This Row],['#]]))</f>
        <v/>
      </c>
      <c r="K60" s="90" t="str">
        <f t="shared" si="5"/>
        <v/>
      </c>
    </row>
    <row r="61" spans="2:11" ht="11.1" customHeight="1" x14ac:dyDescent="0.25">
      <c r="B61" s="91" t="str" cm="1">
        <f t="array" ref="B61">IFERROR(INDEX(Baza[Date],SMALL(IF(SMALL(IF(COUNTIF($B$2:$B60,Baza[Date])=0,COUNTIF(Baza[Date],"&lt;"&amp;Baza[Date])+1,""),1)=COUNTIF(Baza[Date],"&lt;"&amp;Baza[Date])+1,ROW(Baza[Date])-MIN(ROW(Baza[Date]))+1),1)),"")</f>
        <v/>
      </c>
      <c r="C61" s="87" t="str">
        <f>IF(Таблица46[[#This Row],['#]]="","",COUNTIFS(Baza[Date],Таблица46[[#This Row],['#]])+SUMIFS(Baza[R],Baza[Date],Таблица46[[#This Row],['#]]))</f>
        <v/>
      </c>
      <c r="D61" s="87" t="str">
        <f>IF(Таблица46[[#This Row],['#]]="","",SUMIFS(Baza[B$],Baza[Date],Таблица46[[#This Row],['#]]))</f>
        <v/>
      </c>
      <c r="E61" s="27" t="str">
        <f t="shared" si="3"/>
        <v/>
      </c>
      <c r="F61" s="78" t="str">
        <f>IFERROR(AVERAGEIFS(Baza[AFS],Baza[Date],Таблица46[[#This Row],['#]])+(AVERAGEIFS(Baza[AFS],Baza[Date],Таблица46[[#This Row],['#]])*0.2),"")</f>
        <v/>
      </c>
      <c r="G61" s="28" t="str">
        <f t="shared" si="4"/>
        <v/>
      </c>
      <c r="H61" s="78" t="str">
        <f>IFERROR(COUNTIFS(Baza[Date],Таблица46[[#This Row],['#]],Baza[Win],"&gt;0")/C61*100,"")</f>
        <v/>
      </c>
      <c r="I61" s="86" t="str">
        <f>IF(SUMIFS(Baza[KO$],Baza[Date],Таблица46[[#This Row],['#]])=0,"",SUMIFS(Baza[KO$],Baza[Date],Таблица46[[#This Row],['#]]))</f>
        <v/>
      </c>
      <c r="J61" s="86" t="str">
        <f>IF(SUMIFS(Baza[WIN$],Baza[Date],Таблица46[[#This Row],['#]])=0,"",SUMIFS(Baza[WIN$],Baza[Date],Таблица46[[#This Row],['#]]))</f>
        <v/>
      </c>
      <c r="K61" s="90" t="str">
        <f t="shared" si="5"/>
        <v/>
      </c>
    </row>
    <row r="62" spans="2:11" ht="11.1" customHeight="1" x14ac:dyDescent="0.25">
      <c r="B62" s="91" t="str" cm="1">
        <f t="array" ref="B62">IFERROR(INDEX(Baza[Date],SMALL(IF(SMALL(IF(COUNTIF($B$2:$B61,Baza[Date])=0,COUNTIF(Baza[Date],"&lt;"&amp;Baza[Date])+1,""),1)=COUNTIF(Baza[Date],"&lt;"&amp;Baza[Date])+1,ROW(Baza[Date])-MIN(ROW(Baza[Date]))+1),1)),"")</f>
        <v/>
      </c>
      <c r="C62" s="87" t="str">
        <f>IF(Таблица46[[#This Row],['#]]="","",COUNTIFS(Baza[Date],Таблица46[[#This Row],['#]])+SUMIFS(Baza[R],Baza[Date],Таблица46[[#This Row],['#]]))</f>
        <v/>
      </c>
      <c r="D62" s="87" t="str">
        <f>IF(Таблица46[[#This Row],['#]]="","",SUMIFS(Baza[B$],Baza[Date],Таблица46[[#This Row],['#]]))</f>
        <v/>
      </c>
      <c r="E62" s="27" t="str">
        <f t="shared" si="3"/>
        <v/>
      </c>
      <c r="F62" s="78" t="str">
        <f>IFERROR(AVERAGEIFS(Baza[AFS],Baza[Date],Таблица46[[#This Row],['#]])+(AVERAGEIFS(Baza[AFS],Baza[Date],Таблица46[[#This Row],['#]])*0.2),"")</f>
        <v/>
      </c>
      <c r="G62" s="28" t="str">
        <f t="shared" si="4"/>
        <v/>
      </c>
      <c r="H62" s="78" t="str">
        <f>IFERROR(COUNTIFS(Baza[Date],Таблица46[[#This Row],['#]],Baza[Win],"&gt;0")/C62*100,"")</f>
        <v/>
      </c>
      <c r="I62" s="86" t="str">
        <f>IF(SUMIFS(Baza[KO$],Baza[Date],Таблица46[[#This Row],['#]])=0,"",SUMIFS(Baza[KO$],Baza[Date],Таблица46[[#This Row],['#]]))</f>
        <v/>
      </c>
      <c r="J62" s="86" t="str">
        <f>IF(SUMIFS(Baza[WIN$],Baza[Date],Таблица46[[#This Row],['#]])=0,"",SUMIFS(Baza[WIN$],Baza[Date],Таблица46[[#This Row],['#]]))</f>
        <v/>
      </c>
      <c r="K62" s="90" t="str">
        <f t="shared" si="5"/>
        <v/>
      </c>
    </row>
    <row r="63" spans="2:11" ht="11.1" customHeight="1" x14ac:dyDescent="0.25">
      <c r="B63" s="91" t="str" cm="1">
        <f t="array" ref="B63">IFERROR(INDEX(Baza[Date],SMALL(IF(SMALL(IF(COUNTIF($B$2:$B62,Baza[Date])=0,COUNTIF(Baza[Date],"&lt;"&amp;Baza[Date])+1,""),1)=COUNTIF(Baza[Date],"&lt;"&amp;Baza[Date])+1,ROW(Baza[Date])-MIN(ROW(Baza[Date]))+1),1)),"")</f>
        <v/>
      </c>
      <c r="C63" s="87" t="str">
        <f>IF(Таблица46[[#This Row],['#]]="","",COUNTIFS(Baza[Date],Таблица46[[#This Row],['#]])+SUMIFS(Baza[R],Baza[Date],Таблица46[[#This Row],['#]]))</f>
        <v/>
      </c>
      <c r="D63" s="87" t="str">
        <f>IF(Таблица46[[#This Row],['#]]="","",SUMIFS(Baza[B$],Baza[Date],Таблица46[[#This Row],['#]]))</f>
        <v/>
      </c>
      <c r="E63" s="27" t="str">
        <f t="shared" si="3"/>
        <v/>
      </c>
      <c r="F63" s="78" t="str">
        <f>IFERROR(AVERAGEIFS(Baza[AFS],Baza[Date],Таблица46[[#This Row],['#]])+(AVERAGEIFS(Baza[AFS],Baza[Date],Таблица46[[#This Row],['#]])*0.2),"")</f>
        <v/>
      </c>
      <c r="G63" s="28" t="str">
        <f t="shared" si="4"/>
        <v/>
      </c>
      <c r="H63" s="78" t="str">
        <f>IFERROR(COUNTIFS(Baza[Date],Таблица46[[#This Row],['#]],Baza[Win],"&gt;0")/C63*100,"")</f>
        <v/>
      </c>
      <c r="I63" s="86" t="str">
        <f>IF(SUMIFS(Baza[KO$],Baza[Date],Таблица46[[#This Row],['#]])=0,"",SUMIFS(Baza[KO$],Baza[Date],Таблица46[[#This Row],['#]]))</f>
        <v/>
      </c>
      <c r="J63" s="86" t="str">
        <f>IF(SUMIFS(Baza[WIN$],Baza[Date],Таблица46[[#This Row],['#]])=0,"",SUMIFS(Baza[WIN$],Baza[Date],Таблица46[[#This Row],['#]]))</f>
        <v/>
      </c>
      <c r="K63" s="90" t="str">
        <f t="shared" si="5"/>
        <v/>
      </c>
    </row>
    <row r="64" spans="2:11" ht="11.1" customHeight="1" x14ac:dyDescent="0.25">
      <c r="B64" s="91" t="str" cm="1">
        <f t="array" ref="B64">IFERROR(INDEX(Baza[Date],SMALL(IF(SMALL(IF(COUNTIF($B$2:$B63,Baza[Date])=0,COUNTIF(Baza[Date],"&lt;"&amp;Baza[Date])+1,""),1)=COUNTIF(Baza[Date],"&lt;"&amp;Baza[Date])+1,ROW(Baza[Date])-MIN(ROW(Baza[Date]))+1),1)),"")</f>
        <v/>
      </c>
      <c r="C64" s="87" t="str">
        <f>IF(Таблица46[[#This Row],['#]]="","",COUNTIFS(Baza[Date],Таблица46[[#This Row],['#]])+SUMIFS(Baza[R],Baza[Date],Таблица46[[#This Row],['#]]))</f>
        <v/>
      </c>
      <c r="D64" s="87" t="str">
        <f>IF(Таблица46[[#This Row],['#]]="","",SUMIFS(Baza[B$],Baza[Date],Таблица46[[#This Row],['#]]))</f>
        <v/>
      </c>
      <c r="E64" s="27" t="str">
        <f t="shared" si="3"/>
        <v/>
      </c>
      <c r="F64" s="78" t="str">
        <f>IFERROR(AVERAGEIFS(Baza[AFS],Baza[Date],Таблица46[[#This Row],['#]])+(AVERAGEIFS(Baza[AFS],Baza[Date],Таблица46[[#This Row],['#]])*0.2),"")</f>
        <v/>
      </c>
      <c r="G64" s="28" t="str">
        <f t="shared" si="4"/>
        <v/>
      </c>
      <c r="H64" s="78" t="str">
        <f>IFERROR(COUNTIFS(Baza[Date],Таблица46[[#This Row],['#]],Baza[Win],"&gt;0")/C64*100,"")</f>
        <v/>
      </c>
      <c r="I64" s="86" t="str">
        <f>IF(SUMIFS(Baza[KO$],Baza[Date],Таблица46[[#This Row],['#]])=0,"",SUMIFS(Baza[KO$],Baza[Date],Таблица46[[#This Row],['#]]))</f>
        <v/>
      </c>
      <c r="J64" s="86" t="str">
        <f>IF(SUMIFS(Baza[WIN$],Baza[Date],Таблица46[[#This Row],['#]])=0,"",SUMIFS(Baza[WIN$],Baza[Date],Таблица46[[#This Row],['#]]))</f>
        <v/>
      </c>
      <c r="K64" s="90" t="str">
        <f t="shared" si="5"/>
        <v/>
      </c>
    </row>
    <row r="65" spans="2:11" ht="11.1" customHeight="1" x14ac:dyDescent="0.25">
      <c r="B65" s="91" t="str" cm="1">
        <f t="array" ref="B65">IFERROR(INDEX(Baza[Date],SMALL(IF(SMALL(IF(COUNTIF($B$2:$B64,Baza[Date])=0,COUNTIF(Baza[Date],"&lt;"&amp;Baza[Date])+1,""),1)=COUNTIF(Baza[Date],"&lt;"&amp;Baza[Date])+1,ROW(Baza[Date])-MIN(ROW(Baza[Date]))+1),1)),"")</f>
        <v/>
      </c>
      <c r="C65" s="87" t="str">
        <f>IF(Таблица46[[#This Row],['#]]="","",COUNTIFS(Baza[Date],Таблица46[[#This Row],['#]])+SUMIFS(Baza[R],Baza[Date],Таблица46[[#This Row],['#]]))</f>
        <v/>
      </c>
      <c r="D65" s="87" t="str">
        <f>IF(Таблица46[[#This Row],['#]]="","",SUMIFS(Baza[B$],Baza[Date],Таблица46[[#This Row],['#]]))</f>
        <v/>
      </c>
      <c r="E65" s="27" t="str">
        <f t="shared" si="3"/>
        <v/>
      </c>
      <c r="F65" s="78" t="str">
        <f>IFERROR(AVERAGEIFS(Baza[AFS],Baza[Date],Таблица46[[#This Row],['#]])+(AVERAGEIFS(Baza[AFS],Baza[Date],Таблица46[[#This Row],['#]])*0.2),"")</f>
        <v/>
      </c>
      <c r="G65" s="28" t="str">
        <f t="shared" si="4"/>
        <v/>
      </c>
      <c r="H65" s="78" t="str">
        <f>IFERROR(COUNTIFS(Baza[Date],Таблица46[[#This Row],['#]],Baza[Win],"&gt;0")/C65*100,"")</f>
        <v/>
      </c>
      <c r="I65" s="86" t="str">
        <f>IF(SUMIFS(Baza[KO$],Baza[Date],Таблица46[[#This Row],['#]])=0,"",SUMIFS(Baza[KO$],Baza[Date],Таблица46[[#This Row],['#]]))</f>
        <v/>
      </c>
      <c r="J65" s="86" t="str">
        <f>IF(SUMIFS(Baza[WIN$],Baza[Date],Таблица46[[#This Row],['#]])=0,"",SUMIFS(Baza[WIN$],Baza[Date],Таблица46[[#This Row],['#]]))</f>
        <v/>
      </c>
      <c r="K65" s="90" t="str">
        <f t="shared" si="5"/>
        <v/>
      </c>
    </row>
    <row r="66" spans="2:11" ht="11.1" customHeight="1" x14ac:dyDescent="0.25">
      <c r="B66" s="91" t="str" cm="1">
        <f t="array" ref="B66">IFERROR(INDEX(Baza[Date],SMALL(IF(SMALL(IF(COUNTIF($B$2:$B65,Baza[Date])=0,COUNTIF(Baza[Date],"&lt;"&amp;Baza[Date])+1,""),1)=COUNTIF(Baza[Date],"&lt;"&amp;Baza[Date])+1,ROW(Baza[Date])-MIN(ROW(Baza[Date]))+1),1)),"")</f>
        <v/>
      </c>
      <c r="C66" s="87" t="str">
        <f>IF(Таблица46[[#This Row],['#]]="","",COUNTIFS(Baza[Date],Таблица46[[#This Row],['#]])+SUMIFS(Baza[R],Baza[Date],Таблица46[[#This Row],['#]]))</f>
        <v/>
      </c>
      <c r="D66" s="87" t="str">
        <f>IF(Таблица46[[#This Row],['#]]="","",SUMIFS(Baza[B$],Baza[Date],Таблица46[[#This Row],['#]]))</f>
        <v/>
      </c>
      <c r="E66" s="27" t="str">
        <f t="shared" si="3"/>
        <v/>
      </c>
      <c r="F66" s="78" t="str">
        <f>IFERROR(AVERAGEIFS(Baza[AFS],Baza[Date],Таблица46[[#This Row],['#]])+(AVERAGEIFS(Baza[AFS],Baza[Date],Таблица46[[#This Row],['#]])*0.2),"")</f>
        <v/>
      </c>
      <c r="G66" s="28" t="str">
        <f t="shared" si="4"/>
        <v/>
      </c>
      <c r="H66" s="78" t="str">
        <f>IFERROR(COUNTIFS(Baza[Date],Таблица46[[#This Row],['#]],Baza[Win],"&gt;0")/C66*100,"")</f>
        <v/>
      </c>
      <c r="I66" s="86" t="str">
        <f>IF(SUMIFS(Baza[KO$],Baza[Date],Таблица46[[#This Row],['#]])=0,"",SUMIFS(Baza[KO$],Baza[Date],Таблица46[[#This Row],['#]]))</f>
        <v/>
      </c>
      <c r="J66" s="86" t="str">
        <f>IF(SUMIFS(Baza[WIN$],Baza[Date],Таблица46[[#This Row],['#]])=0,"",SUMIFS(Baza[WIN$],Baza[Date],Таблица46[[#This Row],['#]]))</f>
        <v/>
      </c>
      <c r="K66" s="90" t="str">
        <f t="shared" si="5"/>
        <v/>
      </c>
    </row>
    <row r="67" spans="2:11" ht="11.1" customHeight="1" x14ac:dyDescent="0.25">
      <c r="B67" s="91" t="str" cm="1">
        <f t="array" ref="B67">IFERROR(INDEX(Baza[Date],SMALL(IF(SMALL(IF(COUNTIF($B$2:$B66,Baza[Date])=0,COUNTIF(Baza[Date],"&lt;"&amp;Baza[Date])+1,""),1)=COUNTIF(Baza[Date],"&lt;"&amp;Baza[Date])+1,ROW(Baza[Date])-MIN(ROW(Baza[Date]))+1),1)),"")</f>
        <v/>
      </c>
      <c r="C67" s="87" t="str">
        <f>IF(Таблица46[[#This Row],['#]]="","",COUNTIFS(Baza[Date],Таблица46[[#This Row],['#]])+SUMIFS(Baza[R],Baza[Date],Таблица46[[#This Row],['#]]))</f>
        <v/>
      </c>
      <c r="D67" s="87" t="str">
        <f>IF(Таблица46[[#This Row],['#]]="","",SUMIFS(Baza[B$],Baza[Date],Таблица46[[#This Row],['#]]))</f>
        <v/>
      </c>
      <c r="E67" s="27" t="str">
        <f t="shared" ref="E67:E80" si="6">IFERROR(D67/C67,"")</f>
        <v/>
      </c>
      <c r="F67" s="78" t="str">
        <f>IFERROR(AVERAGEIFS(Baza[AFS],Baza[Date],Таблица46[[#This Row],['#]])+(AVERAGEIFS(Baza[AFS],Baza[Date],Таблица46[[#This Row],['#]])*0.2),"")</f>
        <v/>
      </c>
      <c r="G67" s="28" t="str">
        <f t="shared" ref="G67:G80" si="7">IFERROR(K67/D67*100,"")</f>
        <v/>
      </c>
      <c r="H67" s="78" t="str">
        <f>IFERROR(COUNTIFS(Baza[Date],Таблица46[[#This Row],['#]],Baza[Win],"&gt;0")/C67*100,"")</f>
        <v/>
      </c>
      <c r="I67" s="86" t="str">
        <f>IF(SUMIFS(Baza[KO$],Baza[Date],Таблица46[[#This Row],['#]])=0,"",SUMIFS(Baza[KO$],Baza[Date],Таблица46[[#This Row],['#]]))</f>
        <v/>
      </c>
      <c r="J67" s="86" t="str">
        <f>IF(SUMIFS(Baza[WIN$],Baza[Date],Таблица46[[#This Row],['#]])=0,"",SUMIFS(Baza[WIN$],Baza[Date],Таблица46[[#This Row],['#]]))</f>
        <v/>
      </c>
      <c r="K67" s="90" t="str">
        <f t="shared" ref="K67:K98" si="8">IFERROR(IF(J67="",0,J67)+IF(I67="",0,I67)-D67,"")</f>
        <v/>
      </c>
    </row>
    <row r="68" spans="2:11" ht="11.1" customHeight="1" x14ac:dyDescent="0.25">
      <c r="B68" s="91" t="str" cm="1">
        <f t="array" ref="B68">IFERROR(INDEX(Baza[Date],SMALL(IF(SMALL(IF(COUNTIF($B$2:$B67,Baza[Date])=0,COUNTIF(Baza[Date],"&lt;"&amp;Baza[Date])+1,""),1)=COUNTIF(Baza[Date],"&lt;"&amp;Baza[Date])+1,ROW(Baza[Date])-MIN(ROW(Baza[Date]))+1),1)),"")</f>
        <v/>
      </c>
      <c r="C68" s="87" t="str">
        <f>IF(Таблица46[[#This Row],['#]]="","",COUNTIFS(Baza[Date],Таблица46[[#This Row],['#]])+SUMIFS(Baza[R],Baza[Date],Таблица46[[#This Row],['#]]))</f>
        <v/>
      </c>
      <c r="D68" s="87" t="str">
        <f>IF(Таблица46[[#This Row],['#]]="","",SUMIFS(Baza[B$],Baza[Date],Таблица46[[#This Row],['#]]))</f>
        <v/>
      </c>
      <c r="E68" s="27" t="str">
        <f t="shared" si="6"/>
        <v/>
      </c>
      <c r="F68" s="78" t="str">
        <f>IFERROR(AVERAGEIFS(Baza[AFS],Baza[Date],Таблица46[[#This Row],['#]])+(AVERAGEIFS(Baza[AFS],Baza[Date],Таблица46[[#This Row],['#]])*0.2),"")</f>
        <v/>
      </c>
      <c r="G68" s="28" t="str">
        <f t="shared" si="7"/>
        <v/>
      </c>
      <c r="H68" s="78" t="str">
        <f>IFERROR(COUNTIFS(Baza[Date],Таблица46[[#This Row],['#]],Baza[Win],"&gt;0")/C68*100,"")</f>
        <v/>
      </c>
      <c r="I68" s="86" t="str">
        <f>IF(SUMIFS(Baza[KO$],Baza[Date],Таблица46[[#This Row],['#]])=0,"",SUMIFS(Baza[KO$],Baza[Date],Таблица46[[#This Row],['#]]))</f>
        <v/>
      </c>
      <c r="J68" s="86" t="str">
        <f>IF(SUMIFS(Baza[WIN$],Baza[Date],Таблица46[[#This Row],['#]])=0,"",SUMIFS(Baza[WIN$],Baza[Date],Таблица46[[#This Row],['#]]))</f>
        <v/>
      </c>
      <c r="K68" s="90" t="str">
        <f t="shared" si="8"/>
        <v/>
      </c>
    </row>
    <row r="69" spans="2:11" ht="11.1" customHeight="1" x14ac:dyDescent="0.25">
      <c r="B69" s="91" t="str" cm="1">
        <f t="array" ref="B69">IFERROR(INDEX(Baza[Date],SMALL(IF(SMALL(IF(COUNTIF($B$2:$B68,Baza[Date])=0,COUNTIF(Baza[Date],"&lt;"&amp;Baza[Date])+1,""),1)=COUNTIF(Baza[Date],"&lt;"&amp;Baza[Date])+1,ROW(Baza[Date])-MIN(ROW(Baza[Date]))+1),1)),"")</f>
        <v/>
      </c>
      <c r="C69" s="87" t="str">
        <f>IF(Таблица46[[#This Row],['#]]="","",COUNTIFS(Baza[Date],Таблица46[[#This Row],['#]])+SUMIFS(Baza[R],Baza[Date],Таблица46[[#This Row],['#]]))</f>
        <v/>
      </c>
      <c r="D69" s="87" t="str">
        <f>IF(Таблица46[[#This Row],['#]]="","",SUMIFS(Baza[B$],Baza[Date],Таблица46[[#This Row],['#]]))</f>
        <v/>
      </c>
      <c r="E69" s="27" t="str">
        <f t="shared" si="6"/>
        <v/>
      </c>
      <c r="F69" s="78" t="str">
        <f>IFERROR(AVERAGEIFS(Baza[AFS],Baza[Date],Таблица46[[#This Row],['#]])+(AVERAGEIFS(Baza[AFS],Baza[Date],Таблица46[[#This Row],['#]])*0.2),"")</f>
        <v/>
      </c>
      <c r="G69" s="28" t="str">
        <f t="shared" si="7"/>
        <v/>
      </c>
      <c r="H69" s="78" t="str">
        <f>IFERROR(COUNTIFS(Baza[Date],Таблица46[[#This Row],['#]],Baza[Win],"&gt;0")/C69*100,"")</f>
        <v/>
      </c>
      <c r="I69" s="86" t="str">
        <f>IF(SUMIFS(Baza[KO$],Baza[Date],Таблица46[[#This Row],['#]])=0,"",SUMIFS(Baza[KO$],Baza[Date],Таблица46[[#This Row],['#]]))</f>
        <v/>
      </c>
      <c r="J69" s="86" t="str">
        <f>IF(SUMIFS(Baza[WIN$],Baza[Date],Таблица46[[#This Row],['#]])=0,"",SUMIFS(Baza[WIN$],Baza[Date],Таблица46[[#This Row],['#]]))</f>
        <v/>
      </c>
      <c r="K69" s="90" t="str">
        <f t="shared" si="8"/>
        <v/>
      </c>
    </row>
    <row r="70" spans="2:11" ht="11.1" customHeight="1" x14ac:dyDescent="0.25">
      <c r="B70" s="91" t="str" cm="1">
        <f t="array" ref="B70">IFERROR(INDEX(Baza[Date],SMALL(IF(SMALL(IF(COUNTIF($B$2:$B69,Baza[Date])=0,COUNTIF(Baza[Date],"&lt;"&amp;Baza[Date])+1,""),1)=COUNTIF(Baza[Date],"&lt;"&amp;Baza[Date])+1,ROW(Baza[Date])-MIN(ROW(Baza[Date]))+1),1)),"")</f>
        <v/>
      </c>
      <c r="C70" s="87" t="str">
        <f>IF(Таблица46[[#This Row],['#]]="","",COUNTIFS(Baza[Date],Таблица46[[#This Row],['#]])+SUMIFS(Baza[R],Baza[Date],Таблица46[[#This Row],['#]]))</f>
        <v/>
      </c>
      <c r="D70" s="87" t="str">
        <f>IF(Таблица46[[#This Row],['#]]="","",SUMIFS(Baza[B$],Baza[Date],Таблица46[[#This Row],['#]]))</f>
        <v/>
      </c>
      <c r="E70" s="27" t="str">
        <f t="shared" si="6"/>
        <v/>
      </c>
      <c r="F70" s="78" t="str">
        <f>IFERROR(AVERAGEIFS(Baza[AFS],Baza[Date],Таблица46[[#This Row],['#]])+(AVERAGEIFS(Baza[AFS],Baza[Date],Таблица46[[#This Row],['#]])*0.2),"")</f>
        <v/>
      </c>
      <c r="G70" s="28" t="str">
        <f t="shared" si="7"/>
        <v/>
      </c>
      <c r="H70" s="78" t="str">
        <f>IFERROR(COUNTIFS(Baza[Date],Таблица46[[#This Row],['#]],Baza[Win],"&gt;0")/C70*100,"")</f>
        <v/>
      </c>
      <c r="I70" s="86" t="str">
        <f>IF(SUMIFS(Baza[KO$],Baza[Date],Таблица46[[#This Row],['#]])=0,"",SUMIFS(Baza[KO$],Baza[Date],Таблица46[[#This Row],['#]]))</f>
        <v/>
      </c>
      <c r="J70" s="86" t="str">
        <f>IF(SUMIFS(Baza[WIN$],Baza[Date],Таблица46[[#This Row],['#]])=0,"",SUMIFS(Baza[WIN$],Baza[Date],Таблица46[[#This Row],['#]]))</f>
        <v/>
      </c>
      <c r="K70" s="90" t="str">
        <f t="shared" si="8"/>
        <v/>
      </c>
    </row>
    <row r="71" spans="2:11" ht="11.1" customHeight="1" x14ac:dyDescent="0.25">
      <c r="B71" s="91" t="str" cm="1">
        <f t="array" ref="B71">IFERROR(INDEX(Baza[Date],SMALL(IF(SMALL(IF(COUNTIF($B$2:$B70,Baza[Date])=0,COUNTIF(Baza[Date],"&lt;"&amp;Baza[Date])+1,""),1)=COUNTIF(Baza[Date],"&lt;"&amp;Baza[Date])+1,ROW(Baza[Date])-MIN(ROW(Baza[Date]))+1),1)),"")</f>
        <v/>
      </c>
      <c r="C71" s="87" t="str">
        <f>IF(Таблица46[[#This Row],['#]]="","",COUNTIFS(Baza[Date],Таблица46[[#This Row],['#]])+SUMIFS(Baza[R],Baza[Date],Таблица46[[#This Row],['#]]))</f>
        <v/>
      </c>
      <c r="D71" s="87" t="str">
        <f>IF(Таблица46[[#This Row],['#]]="","",SUMIFS(Baza[B$],Baza[Date],Таблица46[[#This Row],['#]]))</f>
        <v/>
      </c>
      <c r="E71" s="27" t="str">
        <f t="shared" si="6"/>
        <v/>
      </c>
      <c r="F71" s="78" t="str">
        <f>IFERROR(AVERAGEIFS(Baza[AFS],Baza[Date],Таблица46[[#This Row],['#]])+(AVERAGEIFS(Baza[AFS],Baza[Date],Таблица46[[#This Row],['#]])*0.2),"")</f>
        <v/>
      </c>
      <c r="G71" s="28" t="str">
        <f t="shared" si="7"/>
        <v/>
      </c>
      <c r="H71" s="78" t="str">
        <f>IFERROR(COUNTIFS(Baza[Date],Таблица46[[#This Row],['#]],Baza[Win],"&gt;0")/C71*100,"")</f>
        <v/>
      </c>
      <c r="I71" s="86" t="str">
        <f>IF(SUMIFS(Baza[KO$],Baza[Date],Таблица46[[#This Row],['#]])=0,"",SUMIFS(Baza[KO$],Baza[Date],Таблица46[[#This Row],['#]]))</f>
        <v/>
      </c>
      <c r="J71" s="86" t="str">
        <f>IF(SUMIFS(Baza[WIN$],Baza[Date],Таблица46[[#This Row],['#]])=0,"",SUMIFS(Baza[WIN$],Baza[Date],Таблица46[[#This Row],['#]]))</f>
        <v/>
      </c>
      <c r="K71" s="90" t="str">
        <f t="shared" si="8"/>
        <v/>
      </c>
    </row>
    <row r="72" spans="2:11" ht="11.1" customHeight="1" x14ac:dyDescent="0.25">
      <c r="B72" s="91" t="str" cm="1">
        <f t="array" ref="B72">IFERROR(INDEX(Baza[Date],SMALL(IF(SMALL(IF(COUNTIF($B$2:$B71,Baza[Date])=0,COUNTIF(Baza[Date],"&lt;"&amp;Baza[Date])+1,""),1)=COUNTIF(Baza[Date],"&lt;"&amp;Baza[Date])+1,ROW(Baza[Date])-MIN(ROW(Baza[Date]))+1),1)),"")</f>
        <v/>
      </c>
      <c r="C72" s="87" t="str">
        <f>IF(Таблица46[[#This Row],['#]]="","",COUNTIFS(Baza[Date],Таблица46[[#This Row],['#]])+SUMIFS(Baza[R],Baza[Date],Таблица46[[#This Row],['#]]))</f>
        <v/>
      </c>
      <c r="D72" s="87" t="str">
        <f>IF(Таблица46[[#This Row],['#]]="","",SUMIFS(Baza[B$],Baza[Date],Таблица46[[#This Row],['#]]))</f>
        <v/>
      </c>
      <c r="E72" s="27" t="str">
        <f t="shared" si="6"/>
        <v/>
      </c>
      <c r="F72" s="78" t="str">
        <f>IFERROR(AVERAGEIFS(Baza[AFS],Baza[Date],Таблица46[[#This Row],['#]])+(AVERAGEIFS(Baza[AFS],Baza[Date],Таблица46[[#This Row],['#]])*0.2),"")</f>
        <v/>
      </c>
      <c r="G72" s="28" t="str">
        <f t="shared" si="7"/>
        <v/>
      </c>
      <c r="H72" s="78" t="str">
        <f>IFERROR(COUNTIFS(Baza[Date],Таблица46[[#This Row],['#]],Baza[Win],"&gt;0")/C72*100,"")</f>
        <v/>
      </c>
      <c r="I72" s="86" t="str">
        <f>IF(SUMIFS(Baza[KO$],Baza[Date],Таблица46[[#This Row],['#]])=0,"",SUMIFS(Baza[KO$],Baza[Date],Таблица46[[#This Row],['#]]))</f>
        <v/>
      </c>
      <c r="J72" s="86" t="str">
        <f>IF(SUMIFS(Baza[WIN$],Baza[Date],Таблица46[[#This Row],['#]])=0,"",SUMIFS(Baza[WIN$],Baza[Date],Таблица46[[#This Row],['#]]))</f>
        <v/>
      </c>
      <c r="K72" s="90" t="str">
        <f t="shared" si="8"/>
        <v/>
      </c>
    </row>
    <row r="73" spans="2:11" ht="11.1" customHeight="1" x14ac:dyDescent="0.25">
      <c r="B73" s="91" t="str" cm="1">
        <f t="array" ref="B73">IFERROR(INDEX(Baza[Date],SMALL(IF(SMALL(IF(COUNTIF($B$2:$B72,Baza[Date])=0,COUNTIF(Baza[Date],"&lt;"&amp;Baza[Date])+1,""),1)=COUNTIF(Baza[Date],"&lt;"&amp;Baza[Date])+1,ROW(Baza[Date])-MIN(ROW(Baza[Date]))+1),1)),"")</f>
        <v/>
      </c>
      <c r="C73" s="87" t="str">
        <f>IF(Таблица46[[#This Row],['#]]="","",COUNTIFS(Baza[Date],Таблица46[[#This Row],['#]])+SUMIFS(Baza[R],Baza[Date],Таблица46[[#This Row],['#]]))</f>
        <v/>
      </c>
      <c r="D73" s="87" t="str">
        <f>IF(Таблица46[[#This Row],['#]]="","",SUMIFS(Baza[B$],Baza[Date],Таблица46[[#This Row],['#]]))</f>
        <v/>
      </c>
      <c r="E73" s="27" t="str">
        <f t="shared" si="6"/>
        <v/>
      </c>
      <c r="F73" s="78" t="str">
        <f>IFERROR(AVERAGEIFS(Baza[AFS],Baza[Date],Таблица46[[#This Row],['#]])+(AVERAGEIFS(Baza[AFS],Baza[Date],Таблица46[[#This Row],['#]])*0.2),"")</f>
        <v/>
      </c>
      <c r="G73" s="28" t="str">
        <f t="shared" si="7"/>
        <v/>
      </c>
      <c r="H73" s="78" t="str">
        <f>IFERROR(COUNTIFS(Baza[Date],Таблица46[[#This Row],['#]],Baza[Win],"&gt;0")/C73*100,"")</f>
        <v/>
      </c>
      <c r="I73" s="86" t="str">
        <f>IF(SUMIFS(Baza[KO$],Baza[Date],Таблица46[[#This Row],['#]])=0,"",SUMIFS(Baza[KO$],Baza[Date],Таблица46[[#This Row],['#]]))</f>
        <v/>
      </c>
      <c r="J73" s="86" t="str">
        <f>IF(SUMIFS(Baza[WIN$],Baza[Date],Таблица46[[#This Row],['#]])=0,"",SUMIFS(Baza[WIN$],Baza[Date],Таблица46[[#This Row],['#]]))</f>
        <v/>
      </c>
      <c r="K73" s="90" t="str">
        <f t="shared" si="8"/>
        <v/>
      </c>
    </row>
    <row r="74" spans="2:11" ht="11.1" customHeight="1" x14ac:dyDescent="0.25">
      <c r="B74" s="91" t="str" cm="1">
        <f t="array" ref="B74">IFERROR(INDEX(Baza[Date],SMALL(IF(SMALL(IF(COUNTIF($B$2:$B73,Baza[Date])=0,COUNTIF(Baza[Date],"&lt;"&amp;Baza[Date])+1,""),1)=COUNTIF(Baza[Date],"&lt;"&amp;Baza[Date])+1,ROW(Baza[Date])-MIN(ROW(Baza[Date]))+1),1)),"")</f>
        <v/>
      </c>
      <c r="C74" s="87" t="str">
        <f>IF(Таблица46[[#This Row],['#]]="","",COUNTIFS(Baza[Date],Таблица46[[#This Row],['#]])+SUMIFS(Baza[R],Baza[Date],Таблица46[[#This Row],['#]]))</f>
        <v/>
      </c>
      <c r="D74" s="87" t="str">
        <f>IF(Таблица46[[#This Row],['#]]="","",SUMIFS(Baza[B$],Baza[Date],Таблица46[[#This Row],['#]]))</f>
        <v/>
      </c>
      <c r="E74" s="27" t="str">
        <f t="shared" si="6"/>
        <v/>
      </c>
      <c r="F74" s="78" t="str">
        <f>IFERROR(AVERAGEIFS(Baza[AFS],Baza[Date],Таблица46[[#This Row],['#]])+(AVERAGEIFS(Baza[AFS],Baza[Date],Таблица46[[#This Row],['#]])*0.2),"")</f>
        <v/>
      </c>
      <c r="G74" s="28" t="str">
        <f t="shared" si="7"/>
        <v/>
      </c>
      <c r="H74" s="78" t="str">
        <f>IFERROR(COUNTIFS(Baza[Date],Таблица46[[#This Row],['#]],Baza[Win],"&gt;0")/C74*100,"")</f>
        <v/>
      </c>
      <c r="I74" s="86" t="str">
        <f>IF(SUMIFS(Baza[KO$],Baza[Date],Таблица46[[#This Row],['#]])=0,"",SUMIFS(Baza[KO$],Baza[Date],Таблица46[[#This Row],['#]]))</f>
        <v/>
      </c>
      <c r="J74" s="86" t="str">
        <f>IF(SUMIFS(Baza[WIN$],Baza[Date],Таблица46[[#This Row],['#]])=0,"",SUMIFS(Baza[WIN$],Baza[Date],Таблица46[[#This Row],['#]]))</f>
        <v/>
      </c>
      <c r="K74" s="90" t="str">
        <f t="shared" si="8"/>
        <v/>
      </c>
    </row>
    <row r="75" spans="2:11" ht="11.1" customHeight="1" x14ac:dyDescent="0.25">
      <c r="B75" s="91" t="str" cm="1">
        <f t="array" ref="B75">IFERROR(INDEX(Baza[Date],SMALL(IF(SMALL(IF(COUNTIF($B$2:$B74,Baza[Date])=0,COUNTIF(Baza[Date],"&lt;"&amp;Baza[Date])+1,""),1)=COUNTIF(Baza[Date],"&lt;"&amp;Baza[Date])+1,ROW(Baza[Date])-MIN(ROW(Baza[Date]))+1),1)),"")</f>
        <v/>
      </c>
      <c r="C75" s="87" t="str">
        <f>IF(Таблица46[[#This Row],['#]]="","",COUNTIFS(Baza[Date],Таблица46[[#This Row],['#]])+SUMIFS(Baza[R],Baza[Date],Таблица46[[#This Row],['#]]))</f>
        <v/>
      </c>
      <c r="D75" s="87" t="str">
        <f>IF(Таблица46[[#This Row],['#]]="","",SUMIFS(Baza[B$],Baza[Date],Таблица46[[#This Row],['#]]))</f>
        <v/>
      </c>
      <c r="E75" s="27" t="str">
        <f t="shared" si="6"/>
        <v/>
      </c>
      <c r="F75" s="78" t="str">
        <f>IFERROR(AVERAGEIFS(Baza[AFS],Baza[Date],Таблица46[[#This Row],['#]])+(AVERAGEIFS(Baza[AFS],Baza[Date],Таблица46[[#This Row],['#]])*0.2),"")</f>
        <v/>
      </c>
      <c r="G75" s="28" t="str">
        <f t="shared" si="7"/>
        <v/>
      </c>
      <c r="H75" s="78" t="str">
        <f>IFERROR(COUNTIFS(Baza[Date],Таблица46[[#This Row],['#]],Baza[Win],"&gt;0")/C75*100,"")</f>
        <v/>
      </c>
      <c r="I75" s="86" t="str">
        <f>IF(SUMIFS(Baza[KO$],Baza[Date],Таблица46[[#This Row],['#]])=0,"",SUMIFS(Baza[KO$],Baza[Date],Таблица46[[#This Row],['#]]))</f>
        <v/>
      </c>
      <c r="J75" s="86" t="str">
        <f>IF(SUMIFS(Baza[WIN$],Baza[Date],Таблица46[[#This Row],['#]])=0,"",SUMIFS(Baza[WIN$],Baza[Date],Таблица46[[#This Row],['#]]))</f>
        <v/>
      </c>
      <c r="K75" s="90" t="str">
        <f t="shared" si="8"/>
        <v/>
      </c>
    </row>
    <row r="76" spans="2:11" ht="11.1" customHeight="1" x14ac:dyDescent="0.25">
      <c r="B76" s="91" t="str" cm="1">
        <f t="array" ref="B76">IFERROR(INDEX(Baza[Date],SMALL(IF(SMALL(IF(COUNTIF($B$2:$B75,Baza[Date])=0,COUNTIF(Baza[Date],"&lt;"&amp;Baza[Date])+1,""),1)=COUNTIF(Baza[Date],"&lt;"&amp;Baza[Date])+1,ROW(Baza[Date])-MIN(ROW(Baza[Date]))+1),1)),"")</f>
        <v/>
      </c>
      <c r="C76" s="87" t="str">
        <f>IF(Таблица46[[#This Row],['#]]="","",COUNTIFS(Baza[Date],Таблица46[[#This Row],['#]])+SUMIFS(Baza[R],Baza[Date],Таблица46[[#This Row],['#]]))</f>
        <v/>
      </c>
      <c r="D76" s="87" t="str">
        <f>IF(Таблица46[[#This Row],['#]]="","",SUMIFS(Baza[B$],Baza[Date],Таблица46[[#This Row],['#]]))</f>
        <v/>
      </c>
      <c r="E76" s="27" t="str">
        <f t="shared" si="6"/>
        <v/>
      </c>
      <c r="F76" s="78" t="str">
        <f>IFERROR(AVERAGEIFS(Baza[AFS],Baza[Date],Таблица46[[#This Row],['#]])+(AVERAGEIFS(Baza[AFS],Baza[Date],Таблица46[[#This Row],['#]])*0.2),"")</f>
        <v/>
      </c>
      <c r="G76" s="28" t="str">
        <f t="shared" si="7"/>
        <v/>
      </c>
      <c r="H76" s="78" t="str">
        <f>IFERROR(COUNTIFS(Baza[Date],Таблица46[[#This Row],['#]],Baza[Win],"&gt;0")/C76*100,"")</f>
        <v/>
      </c>
      <c r="I76" s="86" t="str">
        <f>IF(SUMIFS(Baza[KO$],Baza[Date],Таблица46[[#This Row],['#]])=0,"",SUMIFS(Baza[KO$],Baza[Date],Таблица46[[#This Row],['#]]))</f>
        <v/>
      </c>
      <c r="J76" s="86" t="str">
        <f>IF(SUMIFS(Baza[WIN$],Baza[Date],Таблица46[[#This Row],['#]])=0,"",SUMIFS(Baza[WIN$],Baza[Date],Таблица46[[#This Row],['#]]))</f>
        <v/>
      </c>
      <c r="K76" s="90" t="str">
        <f t="shared" si="8"/>
        <v/>
      </c>
    </row>
    <row r="77" spans="2:11" ht="11.1" customHeight="1" x14ac:dyDescent="0.25">
      <c r="B77" s="91" t="str" cm="1">
        <f t="array" ref="B77">IFERROR(INDEX(Baza[Date],SMALL(IF(SMALL(IF(COUNTIF($B$2:$B76,Baza[Date])=0,COUNTIF(Baza[Date],"&lt;"&amp;Baza[Date])+1,""),1)=COUNTIF(Baza[Date],"&lt;"&amp;Baza[Date])+1,ROW(Baza[Date])-MIN(ROW(Baza[Date]))+1),1)),"")</f>
        <v/>
      </c>
      <c r="C77" s="87" t="str">
        <f>IF(Таблица46[[#This Row],['#]]="","",COUNTIFS(Baza[Date],Таблица46[[#This Row],['#]])+SUMIFS(Baza[R],Baza[Date],Таблица46[[#This Row],['#]]))</f>
        <v/>
      </c>
      <c r="D77" s="87" t="str">
        <f>IF(Таблица46[[#This Row],['#]]="","",SUMIFS(Baza[B$],Baza[Date],Таблица46[[#This Row],['#]]))</f>
        <v/>
      </c>
      <c r="E77" s="27" t="str">
        <f t="shared" si="6"/>
        <v/>
      </c>
      <c r="F77" s="78" t="str">
        <f>IFERROR(AVERAGEIFS(Baza[AFS],Baza[Date],Таблица46[[#This Row],['#]])+(AVERAGEIFS(Baza[AFS],Baza[Date],Таблица46[[#This Row],['#]])*0.2),"")</f>
        <v/>
      </c>
      <c r="G77" s="28" t="str">
        <f t="shared" si="7"/>
        <v/>
      </c>
      <c r="H77" s="78" t="str">
        <f>IFERROR(COUNTIFS(Baza[Date],Таблица46[[#This Row],['#]],Baza[Win],"&gt;0")/C77*100,"")</f>
        <v/>
      </c>
      <c r="I77" s="86" t="str">
        <f>IF(SUMIFS(Baza[KO$],Baza[Date],Таблица46[[#This Row],['#]])=0,"",SUMIFS(Baza[KO$],Baza[Date],Таблица46[[#This Row],['#]]))</f>
        <v/>
      </c>
      <c r="J77" s="86" t="str">
        <f>IF(SUMIFS(Baza[WIN$],Baza[Date],Таблица46[[#This Row],['#]])=0,"",SUMIFS(Baza[WIN$],Baza[Date],Таблица46[[#This Row],['#]]))</f>
        <v/>
      </c>
      <c r="K77" s="90" t="str">
        <f t="shared" si="8"/>
        <v/>
      </c>
    </row>
    <row r="78" spans="2:11" ht="11.1" customHeight="1" x14ac:dyDescent="0.25">
      <c r="B78" s="91" t="str" cm="1">
        <f t="array" ref="B78">IFERROR(INDEX(Baza[Date],SMALL(IF(SMALL(IF(COUNTIF($B$2:$B77,Baza[Date])=0,COUNTIF(Baza[Date],"&lt;"&amp;Baza[Date])+1,""),1)=COUNTIF(Baza[Date],"&lt;"&amp;Baza[Date])+1,ROW(Baza[Date])-MIN(ROW(Baza[Date]))+1),1)),"")</f>
        <v/>
      </c>
      <c r="C78" s="87" t="str">
        <f>IF(Таблица46[[#This Row],['#]]="","",COUNTIFS(Baza[Date],Таблица46[[#This Row],['#]])+SUMIFS(Baza[R],Baza[Date],Таблица46[[#This Row],['#]]))</f>
        <v/>
      </c>
      <c r="D78" s="87" t="str">
        <f>IF(Таблица46[[#This Row],['#]]="","",SUMIFS(Baza[B$],Baza[Date],Таблица46[[#This Row],['#]]))</f>
        <v/>
      </c>
      <c r="E78" s="27" t="str">
        <f t="shared" si="6"/>
        <v/>
      </c>
      <c r="F78" s="78" t="str">
        <f>IFERROR(AVERAGEIFS(Baza[AFS],Baza[Date],Таблица46[[#This Row],['#]])+(AVERAGEIFS(Baza[AFS],Baza[Date],Таблица46[[#This Row],['#]])*0.2),"")</f>
        <v/>
      </c>
      <c r="G78" s="28" t="str">
        <f t="shared" si="7"/>
        <v/>
      </c>
      <c r="H78" s="78" t="str">
        <f>IFERROR(COUNTIFS(Baza[Date],Таблица46[[#This Row],['#]],Baza[Win],"&gt;0")/C78*100,"")</f>
        <v/>
      </c>
      <c r="I78" s="86" t="str">
        <f>IF(SUMIFS(Baza[KO$],Baza[Date],Таблица46[[#This Row],['#]])=0,"",SUMIFS(Baza[KO$],Baza[Date],Таблица46[[#This Row],['#]]))</f>
        <v/>
      </c>
      <c r="J78" s="86" t="str">
        <f>IF(SUMIFS(Baza[WIN$],Baza[Date],Таблица46[[#This Row],['#]])=0,"",SUMIFS(Baza[WIN$],Baza[Date],Таблица46[[#This Row],['#]]))</f>
        <v/>
      </c>
      <c r="K78" s="90" t="str">
        <f t="shared" si="8"/>
        <v/>
      </c>
    </row>
    <row r="79" spans="2:11" ht="11.1" customHeight="1" x14ac:dyDescent="0.25">
      <c r="B79" s="91" t="str" cm="1">
        <f t="array" ref="B79">IFERROR(INDEX(Baza[Date],SMALL(IF(SMALL(IF(COUNTIF($B$2:$B78,Baza[Date])=0,COUNTIF(Baza[Date],"&lt;"&amp;Baza[Date])+1,""),1)=COUNTIF(Baza[Date],"&lt;"&amp;Baza[Date])+1,ROW(Baza[Date])-MIN(ROW(Baza[Date]))+1),1)),"")</f>
        <v/>
      </c>
      <c r="C79" s="87" t="str">
        <f>IF(Таблица46[[#This Row],['#]]="","",COUNTIFS(Baza[Date],Таблица46[[#This Row],['#]])+SUMIFS(Baza[R],Baza[Date],Таблица46[[#This Row],['#]]))</f>
        <v/>
      </c>
      <c r="D79" s="87" t="str">
        <f>IF(Таблица46[[#This Row],['#]]="","",SUMIFS(Baza[B$],Baza[Date],Таблица46[[#This Row],['#]]))</f>
        <v/>
      </c>
      <c r="E79" s="27" t="str">
        <f t="shared" si="6"/>
        <v/>
      </c>
      <c r="F79" s="78" t="str">
        <f>IFERROR(AVERAGEIFS(Baza[AFS],Baza[Date],Таблица46[[#This Row],['#]])+(AVERAGEIFS(Baza[AFS],Baza[Date],Таблица46[[#This Row],['#]])*0.2),"")</f>
        <v/>
      </c>
      <c r="G79" s="28" t="str">
        <f t="shared" si="7"/>
        <v/>
      </c>
      <c r="H79" s="78" t="str">
        <f>IFERROR(COUNTIFS(Baza[Date],Таблица46[[#This Row],['#]],Baza[Win],"&gt;0")/C79*100,"")</f>
        <v/>
      </c>
      <c r="I79" s="86" t="str">
        <f>IF(SUMIFS(Baza[KO$],Baza[Date],Таблица46[[#This Row],['#]])=0,"",SUMIFS(Baza[KO$],Baza[Date],Таблица46[[#This Row],['#]]))</f>
        <v/>
      </c>
      <c r="J79" s="86" t="str">
        <f>IF(SUMIFS(Baza[WIN$],Baza[Date],Таблица46[[#This Row],['#]])=0,"",SUMIFS(Baza[WIN$],Baza[Date],Таблица46[[#This Row],['#]]))</f>
        <v/>
      </c>
      <c r="K79" s="90" t="str">
        <f t="shared" si="8"/>
        <v/>
      </c>
    </row>
    <row r="80" spans="2:11" ht="11.1" customHeight="1" x14ac:dyDescent="0.25">
      <c r="B80" s="92" t="str" cm="1">
        <f t="array" ref="B80">IFERROR(INDEX(Baza[Date],SMALL(IF(SMALL(IF(COUNTIF($B$2:$B79,Baza[Date])=0,COUNTIF(Baza[Date],"&lt;"&amp;Baza[Date])+1,""),1)=COUNTIF(Baza[Date],"&lt;"&amp;Baza[Date])+1,ROW(Baza[Date])-MIN(ROW(Baza[Date]))+1),1)),"")</f>
        <v/>
      </c>
      <c r="C80" s="87" t="str">
        <f>IF(Таблица46[[#This Row],['#]]="","",COUNTIFS(Baza[Date],Таблица46[[#This Row],['#]])+SUMIFS(Baza[R],Baza[Date],Таблица46[[#This Row],['#]]))</f>
        <v/>
      </c>
      <c r="D80" s="87" t="str">
        <f>IF(Таблица46[[#This Row],['#]]="","",SUMIFS(Baza[B$],Baza[Date],Таблица46[[#This Row],['#]]))</f>
        <v/>
      </c>
      <c r="E80" s="25" t="str">
        <f t="shared" si="6"/>
        <v/>
      </c>
      <c r="F80" s="78" t="str">
        <f>IFERROR(AVERAGEIFS(Baza[AFS],Baza[Date],Таблица46[[#This Row],['#]])+(AVERAGEIFS(Baza[AFS],Baza[Date],Таблица46[[#This Row],['#]])*0.2),"")</f>
        <v/>
      </c>
      <c r="G80" s="26" t="str">
        <f t="shared" si="7"/>
        <v/>
      </c>
      <c r="H80" s="78" t="str">
        <f>IFERROR(COUNTIFS(Baza[Date],Таблица46[[#This Row],['#]],Baza[Win],"&gt;0")/C80*100,"")</f>
        <v/>
      </c>
      <c r="I80" s="86" t="str">
        <f>IF(SUMIFS(Baza[KO$],Baza[Date],Таблица46[[#This Row],['#]])=0,"",SUMIFS(Baza[KO$],Baza[Date],Таблица46[[#This Row],['#]]))</f>
        <v/>
      </c>
      <c r="J80" s="86" t="str">
        <f>IF(SUMIFS(Baza[WIN$],Baza[Date],Таблица46[[#This Row],['#]])=0,"",SUMIFS(Baza[WIN$],Baza[Date],Таблица46[[#This Row],['#]]))</f>
        <v/>
      </c>
      <c r="K80" s="90" t="str">
        <f t="shared" si="8"/>
        <v/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E747-7AD7-4405-9D73-51D2ACB26E4D}">
  <dimension ref="A27:K101"/>
  <sheetViews>
    <sheetView tabSelected="1" workbookViewId="0">
      <selection activeCell="R67" sqref="R67"/>
    </sheetView>
  </sheetViews>
  <sheetFormatPr defaultRowHeight="11.1" customHeight="1" x14ac:dyDescent="0.25"/>
  <cols>
    <col min="1" max="1" width="4.85546875" style="4" customWidth="1"/>
    <col min="2" max="2" width="13.42578125" style="5" bestFit="1" customWidth="1"/>
    <col min="3" max="16384" width="9.140625" style="4"/>
  </cols>
  <sheetData>
    <row r="27" spans="1:11" ht="11.1" customHeight="1" x14ac:dyDescent="0.25">
      <c r="C27" s="102">
        <f t="shared" ref="C27:J27" si="0">SUM(C30:C36)</f>
        <v>31</v>
      </c>
      <c r="D27" s="102">
        <f t="shared" si="0"/>
        <v>48.94</v>
      </c>
      <c r="E27" s="102">
        <f>D27/C27</f>
        <v>1.5787096774193548</v>
      </c>
      <c r="F27" s="103">
        <f>IFERROR(AVERAGE(Baza[AFS])+(AVERAGE(Baza[AFS])*0.2),"")</f>
        <v>467.72098868873064</v>
      </c>
      <c r="G27" s="102">
        <f>IFERROR(K27/D27*100,"")</f>
        <v>112.66939109113201</v>
      </c>
      <c r="H27" s="103">
        <f>IFERROR(COUNTIFS(Baza[Win],"&gt;0")/C27*100,"")</f>
        <v>22.58064516129032</v>
      </c>
      <c r="I27" s="102">
        <f t="shared" si="0"/>
        <v>7.16</v>
      </c>
      <c r="J27" s="102">
        <f t="shared" si="0"/>
        <v>96.920400000000015</v>
      </c>
      <c r="K27" s="102">
        <f>SUM(K30:K36)</f>
        <v>55.140400000000007</v>
      </c>
    </row>
    <row r="29" spans="1:11" ht="11.1" customHeight="1" x14ac:dyDescent="0.25">
      <c r="B29" s="31" t="s">
        <v>28</v>
      </c>
      <c r="C29" s="32" t="s">
        <v>27</v>
      </c>
      <c r="D29" s="33" t="s">
        <v>1</v>
      </c>
      <c r="E29" s="34" t="s">
        <v>19</v>
      </c>
      <c r="F29" s="35" t="s">
        <v>60</v>
      </c>
      <c r="G29" s="35" t="s">
        <v>20</v>
      </c>
      <c r="H29" s="35" t="s">
        <v>21</v>
      </c>
      <c r="I29" s="34" t="s">
        <v>5</v>
      </c>
      <c r="J29" s="34" t="s">
        <v>22</v>
      </c>
      <c r="K29" s="34" t="s">
        <v>26</v>
      </c>
    </row>
    <row r="30" spans="1:11" ht="11.1" customHeight="1" x14ac:dyDescent="0.25">
      <c r="A30" s="116" t="s">
        <v>3</v>
      </c>
      <c r="B30" s="36" t="s">
        <v>30</v>
      </c>
      <c r="C30" s="93">
        <f>COUNTIFS(Baza[Room],A30)+SUMIFS(Baza[R],Baza[Room],A30)</f>
        <v>6</v>
      </c>
      <c r="D30" s="93">
        <f>SUMIFS(Baza[B$],Baza[Room],A30)</f>
        <v>8.8000000000000007</v>
      </c>
      <c r="E30" s="72">
        <f t="shared" ref="E30:E36" si="1">IFERROR(D30/C30,"")</f>
        <v>1.4666666666666668</v>
      </c>
      <c r="F30" s="73">
        <f>IFERROR(AVERAGEIFS(Baza[AFS],Baza[Room],A30)+(AVERAGEIFS(Baza[AFS],Baza[Room],A30)*0.2),"")</f>
        <v>1196.9696969696968</v>
      </c>
      <c r="G30" s="73">
        <f>IFERROR(K30/D30*100,"")</f>
        <v>141.1363636363636</v>
      </c>
      <c r="H30" s="73">
        <f>IFERROR(COUNTIFS(Baza[Room],A30,Baza[Win],"&gt;0")/C30*100,"")</f>
        <v>66.666666666666657</v>
      </c>
      <c r="I30" s="94" t="str">
        <f>IF(SUMIFS(Baza[KO$],Baza[Room],A30)=0,"",SUMIFS(Baza[KO$],Baza[Room],A30))</f>
        <v/>
      </c>
      <c r="J30" s="94">
        <f>IF(SUMIFS(Baza[WIN$],Baza[Room],A30)=0,"",SUMIFS(Baza[WIN$],Baza[Room],A30))</f>
        <v>21.22</v>
      </c>
      <c r="K30" s="95">
        <f>IFERROR(IF(J30="",0,J30)+IF(I30="",0,I30)-D30,"")</f>
        <v>12.419999999999998</v>
      </c>
    </row>
    <row r="31" spans="1:11" ht="11.1" customHeight="1" x14ac:dyDescent="0.25">
      <c r="A31" s="116" t="s">
        <v>8</v>
      </c>
      <c r="B31" s="56" t="s">
        <v>29</v>
      </c>
      <c r="C31" s="97">
        <f>COUNTIFS(Baza[Room],A31)+SUMIFS(Baza[R],Baza[Room],A31)</f>
        <v>0</v>
      </c>
      <c r="D31" s="97">
        <f>SUMIFS(Baza[B$],Baza[Room],A31)</f>
        <v>0</v>
      </c>
      <c r="E31" s="98" t="str">
        <f t="shared" si="1"/>
        <v/>
      </c>
      <c r="F31" s="99" t="str">
        <f>IFERROR(AVERAGEIFS(Baza[AFS],Baza[Room],A31)+(AVERAGEIFS(Baza[AFS],Baza[Room],A31)*0.2),"")</f>
        <v/>
      </c>
      <c r="G31" s="99" t="str">
        <f t="shared" ref="G31:G36" si="2">IFERROR(K31/D31*100,"")</f>
        <v/>
      </c>
      <c r="H31" s="99" t="str">
        <f>IFERROR(COUNTIFS(Baza[Room],A31,Baza[Win],"&gt;0")/C31*100,"")</f>
        <v/>
      </c>
      <c r="I31" s="100" t="str">
        <f>IF(SUMIFS(Baza[KO$],Baza[Room],A31)=0,"",SUMIFS(Baza[KO$],Baza[Room],A31))</f>
        <v/>
      </c>
      <c r="J31" s="100" t="str">
        <f>IF(SUMIFS(Baza[WIN$],Baza[Room],A31)=0,"",SUMIFS(Baza[WIN$],Baza[Room],A31))</f>
        <v/>
      </c>
      <c r="K31" s="101">
        <f t="shared" ref="K31:K36" si="3">IFERROR(IF(J31="",0,J31)+IF(I31="",0,I31)-D31,"")</f>
        <v>0</v>
      </c>
    </row>
    <row r="32" spans="1:11" ht="11.1" customHeight="1" x14ac:dyDescent="0.25">
      <c r="A32" s="116" t="s">
        <v>11</v>
      </c>
      <c r="B32" s="36" t="s">
        <v>31</v>
      </c>
      <c r="C32" s="93">
        <f>COUNTIFS(Baza[Room],A32)+SUMIFS(Baza[R],Baza[Room],A32)</f>
        <v>5</v>
      </c>
      <c r="D32" s="93">
        <f>SUMIFS(Baza[B$],Baza[Room],A32)</f>
        <v>7.5000000000000009</v>
      </c>
      <c r="E32" s="72">
        <f t="shared" si="1"/>
        <v>1.5000000000000002</v>
      </c>
      <c r="F32" s="73">
        <f>IFERROR(AVERAGEIFS(Baza[AFS],Baza[Room],A32)+(AVERAGEIFS(Baza[AFS],Baza[Room],A32)*0.2),"")</f>
        <v>294.5454545454545</v>
      </c>
      <c r="G32" s="73">
        <f t="shared" si="2"/>
        <v>-96.666666666666671</v>
      </c>
      <c r="H32" s="73">
        <f>IFERROR(COUNTIFS(Baza[Room],A32,Baza[Win],"&gt;0")/C32*100,"")</f>
        <v>0</v>
      </c>
      <c r="I32" s="94">
        <f>IF(SUMIFS(Baza[KO$],Baza[Room],A32)=0,"",SUMIFS(Baza[KO$],Baza[Room],A32))</f>
        <v>0.25</v>
      </c>
      <c r="J32" s="94" t="str">
        <f>IF(SUMIFS(Baza[WIN$],Baza[Room],A32)=0,"",SUMIFS(Baza[WIN$],Baza[Room],A32))</f>
        <v/>
      </c>
      <c r="K32" s="95">
        <f t="shared" si="3"/>
        <v>-7.2500000000000009</v>
      </c>
    </row>
    <row r="33" spans="1:11" ht="11.1" customHeight="1" x14ac:dyDescent="0.25">
      <c r="A33" s="116" t="s">
        <v>12</v>
      </c>
      <c r="B33" s="56" t="s">
        <v>32</v>
      </c>
      <c r="C33" s="97">
        <f>COUNTIFS(Baza[Room],A33)+SUMIFS(Baza[R],Baza[Room],A33)</f>
        <v>0</v>
      </c>
      <c r="D33" s="97">
        <f>SUMIFS(Baza[B$],Baza[Room],A33)</f>
        <v>0</v>
      </c>
      <c r="E33" s="98" t="str">
        <f t="shared" si="1"/>
        <v/>
      </c>
      <c r="F33" s="99" t="str">
        <f>IFERROR(AVERAGEIFS(Baza[AFS],Baza[Room],A33)+(AVERAGEIFS(Baza[AFS],Baza[Room],A33)*0.2),"")</f>
        <v/>
      </c>
      <c r="G33" s="99" t="str">
        <f t="shared" si="2"/>
        <v/>
      </c>
      <c r="H33" s="99" t="str">
        <f>IFERROR(COUNTIFS(Baza[Room],A33,Baza[Win],"&gt;0")/C33*100,"")</f>
        <v/>
      </c>
      <c r="I33" s="100" t="str">
        <f>IF(SUMIFS(Baza[KO$],Baza[Room],A33)=0,"",SUMIFS(Baza[KO$],Baza[Room],A33))</f>
        <v/>
      </c>
      <c r="J33" s="100" t="str">
        <f>IF(SUMIFS(Baza[WIN$],Baza[Room],A33)=0,"",SUMIFS(Baza[WIN$],Baza[Room],A33))</f>
        <v/>
      </c>
      <c r="K33" s="101">
        <f t="shared" si="3"/>
        <v>0</v>
      </c>
    </row>
    <row r="34" spans="1:11" ht="11.1" customHeight="1" x14ac:dyDescent="0.25">
      <c r="A34" s="116" t="s">
        <v>9</v>
      </c>
      <c r="B34" s="36" t="s">
        <v>33</v>
      </c>
      <c r="C34" s="93">
        <f>COUNTIFS(Baza[Room],A34)+SUMIFS(Baza[R],Baza[Room],A34)</f>
        <v>5</v>
      </c>
      <c r="D34" s="93">
        <f>SUMIFS(Baza[B$],Baza[Room],A34)</f>
        <v>7.8400000000000007</v>
      </c>
      <c r="E34" s="72">
        <f t="shared" si="1"/>
        <v>1.5680000000000001</v>
      </c>
      <c r="F34" s="73">
        <f>IFERROR(AVERAGEIFS(Baza[AFS],Baza[Room],A34)+(AVERAGEIFS(Baza[AFS],Baza[Room],A34)*0.2),"")</f>
        <v>180</v>
      </c>
      <c r="G34" s="73">
        <f t="shared" si="2"/>
        <v>798.85714285714289</v>
      </c>
      <c r="H34" s="73">
        <f>IFERROR(COUNTIFS(Baza[Room],A34,Baza[Win],"&gt;0")/C34*100,"")</f>
        <v>20</v>
      </c>
      <c r="I34" s="94" t="str">
        <f>IF(SUMIFS(Baza[KO$],Baza[Room],A34)=0,"",SUMIFS(Baza[KO$],Baza[Room],A34))</f>
        <v/>
      </c>
      <c r="J34" s="94">
        <f>IF(SUMIFS(Baza[WIN$],Baza[Room],A34)=0,"",SUMIFS(Baza[WIN$],Baza[Room],A34))</f>
        <v>70.470400000000012</v>
      </c>
      <c r="K34" s="95">
        <f t="shared" si="3"/>
        <v>62.630400000000009</v>
      </c>
    </row>
    <row r="35" spans="1:11" ht="11.1" customHeight="1" x14ac:dyDescent="0.25">
      <c r="A35" s="116" t="s">
        <v>10</v>
      </c>
      <c r="B35" s="56" t="s">
        <v>34</v>
      </c>
      <c r="C35" s="97">
        <f>COUNTIFS(Baza[Room],A35)+SUMIFS(Baza[R],Baza[Room],A35)</f>
        <v>10</v>
      </c>
      <c r="D35" s="97">
        <f>SUMIFS(Baza[B$],Baza[Room],A35)</f>
        <v>16.500000000000004</v>
      </c>
      <c r="E35" s="98">
        <f t="shared" si="1"/>
        <v>1.6500000000000004</v>
      </c>
      <c r="F35" s="99">
        <f>IFERROR(AVERAGEIFS(Baza[AFS],Baza[Room],A35)+(AVERAGEIFS(Baza[AFS],Baza[Room],A35)*0.2),"")</f>
        <v>140.90909090909088</v>
      </c>
      <c r="G35" s="99">
        <f t="shared" si="2"/>
        <v>-84.121212121212125</v>
      </c>
      <c r="H35" s="99">
        <f>IFERROR(COUNTIFS(Baza[Room],A35,Baza[Win],"&gt;0")/C35*100,"")</f>
        <v>10</v>
      </c>
      <c r="I35" s="100">
        <f>IF(SUMIFS(Baza[KO$],Baza[Room],A35)=0,"",SUMIFS(Baza[KO$],Baza[Room],A35))</f>
        <v>1.37</v>
      </c>
      <c r="J35" s="100">
        <f>IF(SUMIFS(Baza[WIN$],Baza[Room],A35)=0,"",SUMIFS(Baza[WIN$],Baza[Room],A35))</f>
        <v>1.25</v>
      </c>
      <c r="K35" s="101">
        <f t="shared" si="3"/>
        <v>-13.880000000000003</v>
      </c>
    </row>
    <row r="36" spans="1:11" ht="11.1" customHeight="1" x14ac:dyDescent="0.25">
      <c r="A36" s="116" t="s">
        <v>14</v>
      </c>
      <c r="B36" s="36" t="s">
        <v>35</v>
      </c>
      <c r="C36" s="93">
        <f>COUNTIFS(Baza[Room],A36)+SUMIFS(Baza[R],Baza[Room],A36)</f>
        <v>5</v>
      </c>
      <c r="D36" s="93">
        <f>SUMIFS(Baza[B$],Baza[Room],A36)</f>
        <v>8.3000000000000007</v>
      </c>
      <c r="E36" s="72">
        <f t="shared" si="1"/>
        <v>1.6600000000000001</v>
      </c>
      <c r="F36" s="73">
        <f>IFERROR(AVERAGEIFS(Baza[AFS],Baza[Room],A36)+(AVERAGEIFS(Baza[AFS],Baza[Room],A36)*0.2),"")</f>
        <v>707.14285714285722</v>
      </c>
      <c r="G36" s="73">
        <f t="shared" si="2"/>
        <v>14.698795180722875</v>
      </c>
      <c r="H36" s="73">
        <f>IFERROR(COUNTIFS(Baza[Room],A36,Baza[Win],"&gt;0")/C36*100,"")</f>
        <v>20</v>
      </c>
      <c r="I36" s="94">
        <f>IF(SUMIFS(Baza[KO$],Baza[Room],A36)=0,"",SUMIFS(Baza[KO$],Baza[Room],A36))</f>
        <v>5.54</v>
      </c>
      <c r="J36" s="94">
        <f>IF(SUMIFS(Baza[WIN$],Baza[Room],A36)=0,"",SUMIFS(Baza[WIN$],Baza[Room],A36))</f>
        <v>3.98</v>
      </c>
      <c r="K36" s="95">
        <f t="shared" si="3"/>
        <v>1.2199999999999989</v>
      </c>
    </row>
    <row r="37" spans="1:11" ht="11.1" customHeight="1" x14ac:dyDescent="0.25">
      <c r="B37" s="3"/>
      <c r="C37" s="3"/>
      <c r="D37" s="6"/>
      <c r="E37" s="3"/>
      <c r="F37" s="3"/>
      <c r="G37" s="3"/>
      <c r="H37" s="3"/>
      <c r="I37" s="3"/>
      <c r="J37" s="3"/>
      <c r="K37" s="3"/>
    </row>
    <row r="38" spans="1:11" ht="11.1" customHeight="1" x14ac:dyDescent="0.25">
      <c r="B38" s="31" t="s">
        <v>28</v>
      </c>
      <c r="C38" s="32" t="s">
        <v>27</v>
      </c>
      <c r="D38" s="33" t="s">
        <v>1</v>
      </c>
      <c r="E38" s="34" t="s">
        <v>19</v>
      </c>
      <c r="F38" s="35" t="s">
        <v>60</v>
      </c>
      <c r="G38" s="35" t="s">
        <v>20</v>
      </c>
      <c r="H38" s="35" t="s">
        <v>21</v>
      </c>
      <c r="I38" s="34" t="s">
        <v>5</v>
      </c>
      <c r="J38" s="34" t="s">
        <v>22</v>
      </c>
      <c r="K38" s="34" t="s">
        <v>26</v>
      </c>
    </row>
    <row r="39" spans="1:11" ht="11.1" customHeight="1" x14ac:dyDescent="0.25">
      <c r="B39" s="36" t="s">
        <v>50</v>
      </c>
      <c r="C39" s="93">
        <f>COUNTIFS(Baza[M],B39)+SUMIFS(Baza[R],Baza[M],B39)</f>
        <v>31</v>
      </c>
      <c r="D39" s="93">
        <f>SUMIFS(Baza[B$],Baza[M],B39)</f>
        <v>48.940000000000012</v>
      </c>
      <c r="E39" s="72">
        <f t="shared" ref="E39" si="4">IFERROR(D39/C39,"")</f>
        <v>1.5787096774193552</v>
      </c>
      <c r="F39" s="73">
        <f>IFERROR(AVERAGEIFS(Baza[AFS],Baza[M],B39)+(AVERAGEIFS(Baza[AFS],Baza[M],B39)*0.2),"")</f>
        <v>467.72098868873064</v>
      </c>
      <c r="G39" s="73">
        <f>IFERROR(K39/D39*100,"")</f>
        <v>112.66939109113197</v>
      </c>
      <c r="H39" s="73">
        <f>IFERROR(COUNTIFS(Baza[M],B39,Baza[Win],"&gt;0")/C39*100,"")</f>
        <v>22.58064516129032</v>
      </c>
      <c r="I39" s="94">
        <f>IF(SUMIFS(Baza[KO$],Baza[M],B39)=0,"",SUMIFS(Baza[KO$],Baza[M],B39))</f>
        <v>7.16</v>
      </c>
      <c r="J39" s="94">
        <f>IF(SUMIFS(Baza[WIN$],Baza[M],B39)=0,"",SUMIFS(Baza[WIN$],Baza[M],B39))</f>
        <v>96.920400000000015</v>
      </c>
      <c r="K39" s="95">
        <f>IFERROR(IF(J39="",0,J39)+IF(I39="",0,I39)-D39,"")</f>
        <v>55.1404</v>
      </c>
    </row>
    <row r="40" spans="1:11" ht="11.1" customHeight="1" x14ac:dyDescent="0.25">
      <c r="B40" s="56" t="s">
        <v>51</v>
      </c>
      <c r="C40" s="97">
        <f>COUNTIFS(Baza[M],B40)+SUMIFS(Baza[R],Baza[M],B40)</f>
        <v>0</v>
      </c>
      <c r="D40" s="97">
        <f>SUMIFS(Baza[B$],Baza[M],B40)</f>
        <v>0</v>
      </c>
      <c r="E40" s="98" t="str">
        <f t="shared" ref="E40:E50" si="5">IFERROR(D40/C40,"")</f>
        <v/>
      </c>
      <c r="F40" s="99" t="str">
        <f>IFERROR(AVERAGEIFS(Baza[AFS],Baza[M],B40)+(AVERAGEIFS(Baza[AFS],Baza[M],B40)*0.2),"")</f>
        <v/>
      </c>
      <c r="G40" s="99" t="str">
        <f t="shared" ref="G40:G50" si="6">IFERROR(K40/D40*100,"")</f>
        <v/>
      </c>
      <c r="H40" s="99" t="str">
        <f>IFERROR(COUNTIFS(Baza[M],B40,Baza[Win],"&gt;0")/C40*100,"")</f>
        <v/>
      </c>
      <c r="I40" s="100" t="str">
        <f>IF(SUMIFS(Baza[KO$],Baza[M],B40)=0,"",SUMIFS(Baza[KO$],Baza[M],B40))</f>
        <v/>
      </c>
      <c r="J40" s="100" t="str">
        <f>IF(SUMIFS(Baza[WIN$],Baza[M],B40)=0,"",SUMIFS(Baza[WIN$],Baza[M],B40))</f>
        <v/>
      </c>
      <c r="K40" s="101">
        <f t="shared" ref="K40:K50" si="7">IFERROR(IF(J40="",0,J40)+IF(I40="",0,I40)-D40,"")</f>
        <v>0</v>
      </c>
    </row>
    <row r="41" spans="1:11" ht="11.1" customHeight="1" x14ac:dyDescent="0.25">
      <c r="B41" s="36" t="s">
        <v>52</v>
      </c>
      <c r="C41" s="93">
        <f>COUNTIFS(Baza[M],B41)+SUMIFS(Baza[R],Baza[M],B41)</f>
        <v>0</v>
      </c>
      <c r="D41" s="93">
        <f>SUMIFS(Baza[B$],Baza[M],B41)</f>
        <v>0</v>
      </c>
      <c r="E41" s="72" t="str">
        <f t="shared" si="5"/>
        <v/>
      </c>
      <c r="F41" s="73" t="str">
        <f>IFERROR(AVERAGEIFS(Baza[AFS],Baza[M],B41)+(AVERAGEIFS(Baza[AFS],Baza[M],B41)*0.2),"")</f>
        <v/>
      </c>
      <c r="G41" s="73" t="str">
        <f t="shared" si="6"/>
        <v/>
      </c>
      <c r="H41" s="73" t="str">
        <f>IFERROR(COUNTIFS(Baza[M],B41,Baza[Win],"&gt;0")/C41*100,"")</f>
        <v/>
      </c>
      <c r="I41" s="94" t="str">
        <f>IF(SUMIFS(Baza[KO$],Baza[M],B41)=0,"",SUMIFS(Baza[KO$],Baza[M],B41))</f>
        <v/>
      </c>
      <c r="J41" s="94" t="str">
        <f>IF(SUMIFS(Baza[WIN$],Baza[M],B41)=0,"",SUMIFS(Baza[WIN$],Baza[M],B41))</f>
        <v/>
      </c>
      <c r="K41" s="95">
        <f t="shared" si="7"/>
        <v>0</v>
      </c>
    </row>
    <row r="42" spans="1:11" ht="11.1" customHeight="1" x14ac:dyDescent="0.25">
      <c r="B42" s="56" t="s">
        <v>53</v>
      </c>
      <c r="C42" s="97">
        <f>COUNTIFS(Baza[M],B42)+SUMIFS(Baza[R],Baza[M],B42)</f>
        <v>0</v>
      </c>
      <c r="D42" s="97">
        <f>SUMIFS(Baza[B$],Baza[M],B42)</f>
        <v>0</v>
      </c>
      <c r="E42" s="98" t="str">
        <f t="shared" si="5"/>
        <v/>
      </c>
      <c r="F42" s="99" t="str">
        <f>IFERROR(AVERAGEIFS(Baza[AFS],Baza[M],B42)+(AVERAGEIFS(Baza[AFS],Baza[M],B42)*0.2),"")</f>
        <v/>
      </c>
      <c r="G42" s="99" t="str">
        <f t="shared" si="6"/>
        <v/>
      </c>
      <c r="H42" s="99" t="str">
        <f>IFERROR(COUNTIFS(Baza[M],B42,Baza[Win],"&gt;0")/C42*100,"")</f>
        <v/>
      </c>
      <c r="I42" s="100" t="str">
        <f>IF(SUMIFS(Baza[KO$],Baza[M],B42)=0,"",SUMIFS(Baza[KO$],Baza[M],B42))</f>
        <v/>
      </c>
      <c r="J42" s="100" t="str">
        <f>IF(SUMIFS(Baza[WIN$],Baza[M],B42)=0,"",SUMIFS(Baza[WIN$],Baza[M],B42))</f>
        <v/>
      </c>
      <c r="K42" s="101">
        <f t="shared" si="7"/>
        <v>0</v>
      </c>
    </row>
    <row r="43" spans="1:11" ht="11.1" customHeight="1" x14ac:dyDescent="0.25">
      <c r="B43" s="36" t="s">
        <v>54</v>
      </c>
      <c r="C43" s="93">
        <f>COUNTIFS(Baza[M],B43)+SUMIFS(Baza[R],Baza[M],B43)</f>
        <v>0</v>
      </c>
      <c r="D43" s="93">
        <f>SUMIFS(Baza[B$],Baza[M],B43)</f>
        <v>0</v>
      </c>
      <c r="E43" s="72" t="str">
        <f t="shared" si="5"/>
        <v/>
      </c>
      <c r="F43" s="73" t="str">
        <f>IFERROR(AVERAGEIFS(Baza[AFS],Baza[M],B43)+(AVERAGEIFS(Baza[AFS],Baza[M],B43)*0.2),"")</f>
        <v/>
      </c>
      <c r="G43" s="73" t="str">
        <f t="shared" si="6"/>
        <v/>
      </c>
      <c r="H43" s="73" t="str">
        <f>IFERROR(COUNTIFS(Baza[M],B43,Baza[Win],"&gt;0")/C43*100,"")</f>
        <v/>
      </c>
      <c r="I43" s="94" t="str">
        <f>IF(SUMIFS(Baza[KO$],Baza[M],B43)=0,"",SUMIFS(Baza[KO$],Baza[M],B43))</f>
        <v/>
      </c>
      <c r="J43" s="94" t="str">
        <f>IF(SUMIFS(Baza[WIN$],Baza[M],B43)=0,"",SUMIFS(Baza[WIN$],Baza[M],B43))</f>
        <v/>
      </c>
      <c r="K43" s="95">
        <f t="shared" si="7"/>
        <v>0</v>
      </c>
    </row>
    <row r="44" spans="1:11" ht="11.1" customHeight="1" x14ac:dyDescent="0.25">
      <c r="B44" s="56" t="s">
        <v>43</v>
      </c>
      <c r="C44" s="97">
        <f>COUNTIFS(Baza[M],B44)+SUMIFS(Baza[R],Baza[M],B44)</f>
        <v>0</v>
      </c>
      <c r="D44" s="97">
        <f>SUMIFS(Baza[B$],Baza[M],B44)</f>
        <v>0</v>
      </c>
      <c r="E44" s="98" t="str">
        <f t="shared" si="5"/>
        <v/>
      </c>
      <c r="F44" s="99" t="str">
        <f>IFERROR(AVERAGEIFS(Baza[AFS],Baza[M],B44)+(AVERAGEIFS(Baza[AFS],Baza[M],B44)*0.2),"")</f>
        <v/>
      </c>
      <c r="G44" s="99" t="str">
        <f t="shared" si="6"/>
        <v/>
      </c>
      <c r="H44" s="99" t="str">
        <f>IFERROR(COUNTIFS(Baza[M],B44,Baza[Win],"&gt;0")/C44*100,"")</f>
        <v/>
      </c>
      <c r="I44" s="100" t="str">
        <f>IF(SUMIFS(Baza[KO$],Baza[M],B44)=0,"",SUMIFS(Baza[KO$],Baza[M],B44))</f>
        <v/>
      </c>
      <c r="J44" s="100" t="str">
        <f>IF(SUMIFS(Baza[WIN$],Baza[M],B44)=0,"",SUMIFS(Baza[WIN$],Baza[M],B44))</f>
        <v/>
      </c>
      <c r="K44" s="101">
        <f t="shared" si="7"/>
        <v>0</v>
      </c>
    </row>
    <row r="45" spans="1:11" ht="11.1" customHeight="1" x14ac:dyDescent="0.25">
      <c r="B45" s="36" t="s">
        <v>44</v>
      </c>
      <c r="C45" s="93">
        <f>COUNTIFS(Baza[M],B45)+SUMIFS(Baza[R],Baza[M],B45)</f>
        <v>0</v>
      </c>
      <c r="D45" s="93">
        <f>SUMIFS(Baza[B$],Baza[M],B45)</f>
        <v>0</v>
      </c>
      <c r="E45" s="72" t="str">
        <f t="shared" si="5"/>
        <v/>
      </c>
      <c r="F45" s="73" t="str">
        <f>IFERROR(AVERAGEIFS(Baza[AFS],Baza[M],B45)+(AVERAGEIFS(Baza[AFS],Baza[M],B45)*0.2),"")</f>
        <v/>
      </c>
      <c r="G45" s="73" t="str">
        <f t="shared" si="6"/>
        <v/>
      </c>
      <c r="H45" s="73" t="str">
        <f>IFERROR(COUNTIFS(Baza[M],B45,Baza[Win],"&gt;0")/C45*100,"")</f>
        <v/>
      </c>
      <c r="I45" s="94" t="str">
        <f>IF(SUMIFS(Baza[KO$],Baza[M],B45)=0,"",SUMIFS(Baza[KO$],Baza[M],B45))</f>
        <v/>
      </c>
      <c r="J45" s="94" t="str">
        <f>IF(SUMIFS(Baza[WIN$],Baza[M],B45)=0,"",SUMIFS(Baza[WIN$],Baza[M],B45))</f>
        <v/>
      </c>
      <c r="K45" s="95">
        <f t="shared" si="7"/>
        <v>0</v>
      </c>
    </row>
    <row r="46" spans="1:11" ht="11.1" customHeight="1" x14ac:dyDescent="0.25">
      <c r="B46" s="56" t="s">
        <v>45</v>
      </c>
      <c r="C46" s="97">
        <f>COUNTIFS(Baza[M],B46)+SUMIFS(Baza[R],Baza[M],B46)</f>
        <v>0</v>
      </c>
      <c r="D46" s="97">
        <f>SUMIFS(Baza[B$],Baza[M],B46)</f>
        <v>0</v>
      </c>
      <c r="E46" s="98" t="str">
        <f t="shared" si="5"/>
        <v/>
      </c>
      <c r="F46" s="99" t="str">
        <f>IFERROR(AVERAGEIFS(Baza[AFS],Baza[M],B46)+(AVERAGEIFS(Baza[AFS],Baza[M],B46)*0.2),"")</f>
        <v/>
      </c>
      <c r="G46" s="99" t="str">
        <f t="shared" si="6"/>
        <v/>
      </c>
      <c r="H46" s="99" t="str">
        <f>IFERROR(COUNTIFS(Baza[M],B46,Baza[Win],"&gt;0")/C46*100,"")</f>
        <v/>
      </c>
      <c r="I46" s="100" t="str">
        <f>IF(SUMIFS(Baza[KO$],Baza[M],B46)=0,"",SUMIFS(Baza[KO$],Baza[M],B46))</f>
        <v/>
      </c>
      <c r="J46" s="100" t="str">
        <f>IF(SUMIFS(Baza[WIN$],Baza[M],B46)=0,"",SUMIFS(Baza[WIN$],Baza[M],B46))</f>
        <v/>
      </c>
      <c r="K46" s="101">
        <f t="shared" si="7"/>
        <v>0</v>
      </c>
    </row>
    <row r="47" spans="1:11" ht="11.1" customHeight="1" x14ac:dyDescent="0.25">
      <c r="B47" s="36" t="s">
        <v>46</v>
      </c>
      <c r="C47" s="93">
        <f>COUNTIFS(Baza[M],B47)+SUMIFS(Baza[R],Baza[M],B47)</f>
        <v>0</v>
      </c>
      <c r="D47" s="93">
        <f>SUMIFS(Baza[B$],Baza[M],B47)</f>
        <v>0</v>
      </c>
      <c r="E47" s="72" t="str">
        <f t="shared" si="5"/>
        <v/>
      </c>
      <c r="F47" s="73" t="str">
        <f>IFERROR(AVERAGEIFS(Baza[AFS],Baza[M],B47)+(AVERAGEIFS(Baza[AFS],Baza[M],B47)*0.2),"")</f>
        <v/>
      </c>
      <c r="G47" s="73" t="str">
        <f t="shared" si="6"/>
        <v/>
      </c>
      <c r="H47" s="73" t="str">
        <f>IFERROR(COUNTIFS(Baza[M],B47,Baza[Win],"&gt;0")/C47*100,"")</f>
        <v/>
      </c>
      <c r="I47" s="94" t="str">
        <f>IF(SUMIFS(Baza[KO$],Baza[M],B47)=0,"",SUMIFS(Baza[KO$],Baza[M],B47))</f>
        <v/>
      </c>
      <c r="J47" s="94" t="str">
        <f>IF(SUMIFS(Baza[WIN$],Baza[M],B47)=0,"",SUMIFS(Baza[WIN$],Baza[M],B47))</f>
        <v/>
      </c>
      <c r="K47" s="95">
        <f t="shared" si="7"/>
        <v>0</v>
      </c>
    </row>
    <row r="48" spans="1:11" ht="11.1" customHeight="1" x14ac:dyDescent="0.25">
      <c r="B48" s="56" t="s">
        <v>47</v>
      </c>
      <c r="C48" s="97">
        <f>COUNTIFS(Baza[M],B48)+SUMIFS(Baza[R],Baza[M],B48)</f>
        <v>0</v>
      </c>
      <c r="D48" s="97">
        <f>SUMIFS(Baza[B$],Baza[M],B48)</f>
        <v>0</v>
      </c>
      <c r="E48" s="98" t="str">
        <f t="shared" si="5"/>
        <v/>
      </c>
      <c r="F48" s="99" t="str">
        <f>IFERROR(AVERAGEIFS(Baza[AFS],Baza[M],B48)+(AVERAGEIFS(Baza[AFS],Baza[M],B48)*0.2),"")</f>
        <v/>
      </c>
      <c r="G48" s="99" t="str">
        <f t="shared" si="6"/>
        <v/>
      </c>
      <c r="H48" s="99" t="str">
        <f>IFERROR(COUNTIFS(Baza[M],B48,Baza[Win],"&gt;0")/C48*100,"")</f>
        <v/>
      </c>
      <c r="I48" s="100" t="str">
        <f>IF(SUMIFS(Baza[KO$],Baza[M],B48)=0,"",SUMIFS(Baza[KO$],Baza[M],B48))</f>
        <v/>
      </c>
      <c r="J48" s="100" t="str">
        <f>IF(SUMIFS(Baza[WIN$],Baza[M],B48)=0,"",SUMIFS(Baza[WIN$],Baza[M],B48))</f>
        <v/>
      </c>
      <c r="K48" s="101">
        <f t="shared" si="7"/>
        <v>0</v>
      </c>
    </row>
    <row r="49" spans="2:11" ht="11.1" customHeight="1" x14ac:dyDescent="0.25">
      <c r="B49" s="36" t="s">
        <v>48</v>
      </c>
      <c r="C49" s="93">
        <f>COUNTIFS(Baza[M],B49)+SUMIFS(Baza[R],Baza[M],B49)</f>
        <v>0</v>
      </c>
      <c r="D49" s="93">
        <f>SUMIFS(Baza[B$],Baza[M],B49)</f>
        <v>0</v>
      </c>
      <c r="E49" s="72" t="str">
        <f t="shared" si="5"/>
        <v/>
      </c>
      <c r="F49" s="73" t="str">
        <f>IFERROR(AVERAGEIFS(Baza[AFS],Baza[M],B49)+(AVERAGEIFS(Baza[AFS],Baza[M],B49)*0.2),"")</f>
        <v/>
      </c>
      <c r="G49" s="73" t="str">
        <f t="shared" si="6"/>
        <v/>
      </c>
      <c r="H49" s="73" t="str">
        <f>IFERROR(COUNTIFS(Baza[M],B49,Baza[Win],"&gt;0")/C49*100,"")</f>
        <v/>
      </c>
      <c r="I49" s="94" t="str">
        <f>IF(SUMIFS(Baza[KO$],Baza[M],B49)=0,"",SUMIFS(Baza[KO$],Baza[M],B49))</f>
        <v/>
      </c>
      <c r="J49" s="94" t="str">
        <f>IF(SUMIFS(Baza[WIN$],Baza[M],B49)=0,"",SUMIFS(Baza[WIN$],Baza[M],B49))</f>
        <v/>
      </c>
      <c r="K49" s="95">
        <f t="shared" si="7"/>
        <v>0</v>
      </c>
    </row>
    <row r="50" spans="2:11" ht="11.1" customHeight="1" x14ac:dyDescent="0.25">
      <c r="B50" s="56" t="s">
        <v>49</v>
      </c>
      <c r="C50" s="97">
        <f>COUNTIFS(Baza[M],B50)+SUMIFS(Baza[R],Baza[M],B50)</f>
        <v>0</v>
      </c>
      <c r="D50" s="97">
        <f>SUMIFS(Baza[B$],Baza[M],B50)</f>
        <v>0</v>
      </c>
      <c r="E50" s="98" t="str">
        <f t="shared" si="5"/>
        <v/>
      </c>
      <c r="F50" s="99" t="str">
        <f>IFERROR(AVERAGEIFS(Baza[AFS],Baza[M],B50)+(AVERAGEIFS(Baza[AFS],Baza[M],B50)*0.2),"")</f>
        <v/>
      </c>
      <c r="G50" s="99" t="str">
        <f t="shared" si="6"/>
        <v/>
      </c>
      <c r="H50" s="99" t="str">
        <f>IFERROR(COUNTIFS(Baza[M],B50,Baza[Win],"&gt;0")/C50*100,"")</f>
        <v/>
      </c>
      <c r="I50" s="100" t="str">
        <f>IF(SUMIFS(Baza[KO$],Baza[M],B50)=0,"",SUMIFS(Baza[KO$],Baza[M],B50))</f>
        <v/>
      </c>
      <c r="J50" s="100" t="str">
        <f>IF(SUMIFS(Baza[WIN$],Baza[M],B50)=0,"",SUMIFS(Baza[WIN$],Baza[M],B50))</f>
        <v/>
      </c>
      <c r="K50" s="101">
        <f t="shared" si="7"/>
        <v>0</v>
      </c>
    </row>
    <row r="51" spans="2:11" ht="11.1" customHeight="1" x14ac:dyDescent="0.25">
      <c r="B51" s="3"/>
      <c r="C51" s="3"/>
      <c r="D51" s="6"/>
      <c r="E51" s="2"/>
      <c r="F51" s="7"/>
      <c r="G51" s="7"/>
      <c r="H51" s="7"/>
      <c r="I51" s="6"/>
      <c r="J51" s="6"/>
      <c r="K51" s="6"/>
    </row>
    <row r="52" spans="2:11" ht="11.1" customHeight="1" x14ac:dyDescent="0.25">
      <c r="B52" s="31" t="s">
        <v>28</v>
      </c>
      <c r="C52" s="32" t="s">
        <v>27</v>
      </c>
      <c r="D52" s="33" t="s">
        <v>1</v>
      </c>
      <c r="E52" s="34" t="s">
        <v>19</v>
      </c>
      <c r="F52" s="35" t="s">
        <v>60</v>
      </c>
      <c r="G52" s="35" t="s">
        <v>20</v>
      </c>
      <c r="H52" s="35" t="s">
        <v>21</v>
      </c>
      <c r="I52" s="34" t="s">
        <v>5</v>
      </c>
      <c r="J52" s="34" t="s">
        <v>22</v>
      </c>
      <c r="K52" s="34" t="s">
        <v>26</v>
      </c>
    </row>
    <row r="53" spans="2:11" ht="11.1" customHeight="1" x14ac:dyDescent="0.25">
      <c r="B53" s="36" t="s">
        <v>36</v>
      </c>
      <c r="C53" s="93">
        <f>COUNTIFS(Baza[DN],B53)+SUMIFS(Baza[R],Baza[DN],B53)</f>
        <v>0</v>
      </c>
      <c r="D53" s="93">
        <f>SUMIFS(Baza[B$],Baza[DN],B53)</f>
        <v>0</v>
      </c>
      <c r="E53" s="72" t="str">
        <f t="shared" ref="E53" si="8">IFERROR(D53/C53,"")</f>
        <v/>
      </c>
      <c r="F53" s="73" t="str">
        <f>IFERROR(AVERAGEIFS(Baza[AFS],Baza[DN],B53)+(AVERAGEIFS(Baza[AFS],Baza[DN],B53)*0.2),"")</f>
        <v/>
      </c>
      <c r="G53" s="73" t="str">
        <f>IFERROR(K53/D53*100,"")</f>
        <v/>
      </c>
      <c r="H53" s="73" t="str">
        <f>IFERROR(COUNTIFS(Baza[DN],B53,Baza[Win],"&gt;0")/C53*100,"")</f>
        <v/>
      </c>
      <c r="I53" s="94" t="str">
        <f>IF(SUMIFS(Baza[KO$],Baza[DN],B53)=0,"",SUMIFS(Baza[KO$],Baza[DN],B53))</f>
        <v/>
      </c>
      <c r="J53" s="94" t="str">
        <f>IF(SUMIFS(Baza[WIN$],Baza[DN],B53)=0,"",SUMIFS(Baza[WIN$],Baza[DN],B53))</f>
        <v/>
      </c>
      <c r="K53" s="95">
        <f>IFERROR(IF(J53="",0,J53)+IF(I53="",0,I53)-D53,"")</f>
        <v>0</v>
      </c>
    </row>
    <row r="54" spans="2:11" ht="11.1" customHeight="1" x14ac:dyDescent="0.25">
      <c r="B54" s="56" t="s">
        <v>37</v>
      </c>
      <c r="C54" s="97">
        <f>COUNTIFS(Baza[DN],B54)+SUMIFS(Baza[R],Baza[DN],B54)</f>
        <v>0</v>
      </c>
      <c r="D54" s="97">
        <f>SUMIFS(Baza[B$],Baza[DN],B54)</f>
        <v>0</v>
      </c>
      <c r="E54" s="98" t="str">
        <f t="shared" ref="E54:E59" si="9">IFERROR(D54/C54,"")</f>
        <v/>
      </c>
      <c r="F54" s="99" t="str">
        <f>IFERROR(AVERAGEIFS(Baza[AFS],Baza[DN],B54)+(AVERAGEIFS(Baza[AFS],Baza[DN],B54)*0.2),"")</f>
        <v/>
      </c>
      <c r="G54" s="99" t="str">
        <f t="shared" ref="G54:G59" si="10">IFERROR(K54/D54*100,"")</f>
        <v/>
      </c>
      <c r="H54" s="99" t="str">
        <f>IFERROR(COUNTIFS(Baza[DN],B54,Baza[Win],"&gt;0")/C54*100,"")</f>
        <v/>
      </c>
      <c r="I54" s="100" t="str">
        <f>IF(SUMIFS(Baza[KO$],Baza[DN],B54)=0,"",SUMIFS(Baza[KO$],Baza[DN],B54))</f>
        <v/>
      </c>
      <c r="J54" s="100" t="str">
        <f>IF(SUMIFS(Baza[WIN$],Baza[DN],B54)=0,"",SUMIFS(Baza[WIN$],Baza[DN],B54))</f>
        <v/>
      </c>
      <c r="K54" s="101">
        <f t="shared" ref="K54:K59" si="11">IFERROR(IF(J54="",0,J54)+IF(I54="",0,I54)-D54,"")</f>
        <v>0</v>
      </c>
    </row>
    <row r="55" spans="2:11" ht="11.1" customHeight="1" x14ac:dyDescent="0.25">
      <c r="B55" s="36" t="s">
        <v>38</v>
      </c>
      <c r="C55" s="93">
        <f>COUNTIFS(Baza[DN],B55)+SUMIFS(Baza[R],Baza[DN],B55)</f>
        <v>0</v>
      </c>
      <c r="D55" s="93">
        <f>SUMIFS(Baza[B$],Baza[DN],B55)</f>
        <v>0</v>
      </c>
      <c r="E55" s="72" t="str">
        <f t="shared" si="9"/>
        <v/>
      </c>
      <c r="F55" s="73" t="str">
        <f>IFERROR(AVERAGEIFS(Baza[AFS],Baza[DN],B55)+(AVERAGEIFS(Baza[AFS],Baza[DN],B55)*0.2),"")</f>
        <v/>
      </c>
      <c r="G55" s="73" t="str">
        <f t="shared" si="10"/>
        <v/>
      </c>
      <c r="H55" s="73" t="str">
        <f>IFERROR(COUNTIFS(Baza[DN],B55,Baza[Win],"&gt;0")/C55*100,"")</f>
        <v/>
      </c>
      <c r="I55" s="94" t="str">
        <f>IF(SUMIFS(Baza[KO$],Baza[DN],B55)=0,"",SUMIFS(Baza[KO$],Baza[DN],B55))</f>
        <v/>
      </c>
      <c r="J55" s="94" t="str">
        <f>IF(SUMIFS(Baza[WIN$],Baza[DN],B55)=0,"",SUMIFS(Baza[WIN$],Baza[DN],B55))</f>
        <v/>
      </c>
      <c r="K55" s="95">
        <f t="shared" si="11"/>
        <v>0</v>
      </c>
    </row>
    <row r="56" spans="2:11" ht="11.1" customHeight="1" x14ac:dyDescent="0.25">
      <c r="B56" s="56" t="s">
        <v>39</v>
      </c>
      <c r="C56" s="97">
        <f>COUNTIFS(Baza[DN],B56)+SUMIFS(Baza[R],Baza[DN],B56)</f>
        <v>0</v>
      </c>
      <c r="D56" s="97">
        <f>SUMIFS(Baza[B$],Baza[DN],B56)</f>
        <v>0</v>
      </c>
      <c r="E56" s="98" t="str">
        <f t="shared" si="9"/>
        <v/>
      </c>
      <c r="F56" s="99" t="str">
        <f>IFERROR(AVERAGEIFS(Baza[AFS],Baza[DN],B56)+(AVERAGEIFS(Baza[AFS],Baza[DN],B56)*0.2),"")</f>
        <v/>
      </c>
      <c r="G56" s="99" t="str">
        <f t="shared" si="10"/>
        <v/>
      </c>
      <c r="H56" s="99" t="str">
        <f>IFERROR(COUNTIFS(Baza[DN],B56,Baza[Win],"&gt;0")/C56*100,"")</f>
        <v/>
      </c>
      <c r="I56" s="100" t="str">
        <f>IF(SUMIFS(Baza[KO$],Baza[DN],B56)=0,"",SUMIFS(Baza[KO$],Baza[DN],B56))</f>
        <v/>
      </c>
      <c r="J56" s="100" t="str">
        <f>IF(SUMIFS(Baza[WIN$],Baza[DN],B56)=0,"",SUMIFS(Baza[WIN$],Baza[DN],B56))</f>
        <v/>
      </c>
      <c r="K56" s="101">
        <f t="shared" si="11"/>
        <v>0</v>
      </c>
    </row>
    <row r="57" spans="2:11" ht="11.1" customHeight="1" x14ac:dyDescent="0.25">
      <c r="B57" s="36" t="s">
        <v>40</v>
      </c>
      <c r="C57" s="93">
        <f>COUNTIFS(Baza[DN],B57)+SUMIFS(Baza[R],Baza[DN],B57)</f>
        <v>22</v>
      </c>
      <c r="D57" s="93">
        <f>SUMIFS(Baza[B$],Baza[DN],B57)</f>
        <v>31.38000000000001</v>
      </c>
      <c r="E57" s="72">
        <f t="shared" si="9"/>
        <v>1.4263636363636367</v>
      </c>
      <c r="F57" s="73">
        <f>IFERROR(AVERAGEIFS(Baza[AFS],Baza[DN],B57)+(AVERAGEIFS(Baza[AFS],Baza[DN],B57)*0.2),"")</f>
        <v>494.00826446280996</v>
      </c>
      <c r="G57" s="73">
        <f t="shared" si="10"/>
        <v>-8.8910133843212513</v>
      </c>
      <c r="H57" s="73">
        <f>IFERROR(COUNTIFS(Baza[DN],B57,Baza[Win],"&gt;0")/C57*100,"")</f>
        <v>22.727272727272727</v>
      </c>
      <c r="I57" s="94">
        <f>IF(SUMIFS(Baza[KO$],Baza[DN],B57)=0,"",SUMIFS(Baza[KO$],Baza[DN],B57))</f>
        <v>6.66</v>
      </c>
      <c r="J57" s="94">
        <f>IF(SUMIFS(Baza[WIN$],Baza[DN],B57)=0,"",SUMIFS(Baza[WIN$],Baza[DN],B57))</f>
        <v>21.93</v>
      </c>
      <c r="K57" s="95">
        <f t="shared" si="11"/>
        <v>-2.7900000000000098</v>
      </c>
    </row>
    <row r="58" spans="2:11" ht="11.1" customHeight="1" x14ac:dyDescent="0.25">
      <c r="B58" s="56" t="s">
        <v>41</v>
      </c>
      <c r="C58" s="97">
        <f>COUNTIFS(Baza[DN],B58)+SUMIFS(Baza[R],Baza[DN],B58)</f>
        <v>9</v>
      </c>
      <c r="D58" s="97">
        <f>SUMIFS(Baza[B$],Baza[DN],B58)</f>
        <v>17.560000000000002</v>
      </c>
      <c r="E58" s="98">
        <f t="shared" si="9"/>
        <v>1.9511111111111115</v>
      </c>
      <c r="F58" s="99">
        <f>IFERROR(AVERAGEIFS(Baza[AFS],Baza[DN],B58)+(AVERAGEIFS(Baza[AFS],Baza[DN],B58)*0.2),"")</f>
        <v>403.4632034632034</v>
      </c>
      <c r="G58" s="99">
        <f t="shared" si="10"/>
        <v>329.89977220956723</v>
      </c>
      <c r="H58" s="99">
        <f>IFERROR(COUNTIFS(Baza[DN],B58,Baza[Win],"&gt;0")/C58*100,"")</f>
        <v>22.222222222222221</v>
      </c>
      <c r="I58" s="100">
        <f>IF(SUMIFS(Baza[KO$],Baza[DN],B58)=0,"",SUMIFS(Baza[KO$],Baza[DN],B58))</f>
        <v>0.5</v>
      </c>
      <c r="J58" s="100">
        <f>IF(SUMIFS(Baza[WIN$],Baza[DN],B58)=0,"",SUMIFS(Baza[WIN$],Baza[DN],B58))</f>
        <v>74.990400000000008</v>
      </c>
      <c r="K58" s="101">
        <f t="shared" si="11"/>
        <v>57.930400000000006</v>
      </c>
    </row>
    <row r="59" spans="2:11" ht="11.1" customHeight="1" x14ac:dyDescent="0.25">
      <c r="B59" s="36" t="s">
        <v>42</v>
      </c>
      <c r="C59" s="93">
        <f>COUNTIFS(Baza[DN],B59)+SUMIFS(Baza[R],Baza[DN],B59)</f>
        <v>0</v>
      </c>
      <c r="D59" s="93">
        <f>SUMIFS(Baza[B$],Baza[DN],B59)</f>
        <v>0</v>
      </c>
      <c r="E59" s="72" t="str">
        <f t="shared" si="9"/>
        <v/>
      </c>
      <c r="F59" s="73" t="str">
        <f>IFERROR(AVERAGEIFS(Baza[AFS],Baza[DN],B59)+(AVERAGEIFS(Baza[AFS],Baza[DN],B59)*0.2),"")</f>
        <v/>
      </c>
      <c r="G59" s="73" t="str">
        <f t="shared" si="10"/>
        <v/>
      </c>
      <c r="H59" s="73" t="str">
        <f>IFERROR(COUNTIFS(Baza[DN],B59,Baza[Win],"&gt;0")/C59*100,"")</f>
        <v/>
      </c>
      <c r="I59" s="94" t="str">
        <f>IF(SUMIFS(Baza[KO$],Baza[DN],B59)=0,"",SUMIFS(Baza[KO$],Baza[DN],B59))</f>
        <v/>
      </c>
      <c r="J59" s="94" t="str">
        <f>IF(SUMIFS(Baza[WIN$],Baza[DN],B59)=0,"",SUMIFS(Baza[WIN$],Baza[DN],B59))</f>
        <v/>
      </c>
      <c r="K59" s="95">
        <f t="shared" si="11"/>
        <v>0</v>
      </c>
    </row>
    <row r="61" spans="2:11" ht="11.1" customHeight="1" x14ac:dyDescent="0.25">
      <c r="B61" s="117" t="s">
        <v>55</v>
      </c>
      <c r="C61" s="79" t="s">
        <v>27</v>
      </c>
      <c r="D61" s="80" t="s">
        <v>1</v>
      </c>
      <c r="E61" s="81" t="s">
        <v>19</v>
      </c>
      <c r="F61" s="81" t="s">
        <v>60</v>
      </c>
      <c r="G61" s="81" t="s">
        <v>20</v>
      </c>
      <c r="H61" s="81" t="s">
        <v>21</v>
      </c>
      <c r="I61" s="88" t="s">
        <v>5</v>
      </c>
      <c r="J61" s="88" t="s">
        <v>22</v>
      </c>
      <c r="K61" s="89" t="s">
        <v>26</v>
      </c>
    </row>
    <row r="62" spans="2:11" ht="11.1" customHeight="1" x14ac:dyDescent="0.25">
      <c r="B62" s="96" cm="1">
        <f t="array" ref="B62">IFERROR(INDEX(Baza[B],SMALL(IF(SMALL(IF(COUNTIF($B$61:$B61,Baza[B])=0,COUNTIF(Baza[B],"&lt;"&amp;Baza[B])+1,""),1)=COUNTIF(Baza[B],"&lt;"&amp;Baza[B])+1,ROW(Baza[B])-MIN(ROW(Baza[B]))+1),1)),"")</f>
        <v>1</v>
      </c>
      <c r="C62" s="87">
        <f>IF(Таблица6[[#This Row],['#]]="","",COUNTIFS(Baza[B],Таблица6[[#This Row],['#]])+SUMIFS(Baza[R],Baza[B],Таблица6[[#This Row],['#]]))</f>
        <v>5</v>
      </c>
      <c r="D62" s="87">
        <f>IF(Таблица6[[#This Row],['#]]="","",SUMIFS(Baza[B$],Baza[B],Таблица6[[#This Row],['#]]))</f>
        <v>5.36</v>
      </c>
      <c r="E62" s="77">
        <f t="shared" ref="E62:E65" si="12">IFERROR(D62/C62,"")</f>
        <v>1.0720000000000001</v>
      </c>
      <c r="F62" s="78">
        <f>IFERROR(AVERAGEIFS(Baza[AFS],Baza[B],Таблица6[[#This Row],['#]])+(AVERAGEIFS(Baza[AFS],Baza[B],Таблица6[[#This Row],['#]])*0.2),"")</f>
        <v>252</v>
      </c>
      <c r="G62" s="78">
        <f>IFERROR(K62/D62*100,"")</f>
        <v>1214.7462686567167</v>
      </c>
      <c r="H62" s="78">
        <f>IFERROR(COUNTIFS(Baza[B],Таблица6[[#This Row],['#]],Baza[Win],"&gt;0")/C62*100,"")</f>
        <v>20</v>
      </c>
      <c r="I62" s="86" t="str">
        <f>IF(SUMIFS(Baza[KO$],Baza[B],Таблица6[[#This Row],['#]])=0,"",SUMIFS(Baza[KO$],Baza[B],Таблица6[[#This Row],['#]]))</f>
        <v/>
      </c>
      <c r="J62" s="86">
        <f>IF(SUMIFS(Baza[WIN$],Baza[B],Таблица6[[#This Row],['#]])=0,"",SUMIFS(Baza[WIN$],Baza[B],Таблица6[[#This Row],['#]]))</f>
        <v>70.470400000000012</v>
      </c>
      <c r="K62" s="86">
        <f>IFERROR(IF(J62="",0,J62)+IF(I62="",0,I62)-D62,"")</f>
        <v>65.110400000000013</v>
      </c>
    </row>
    <row r="63" spans="2:11" ht="11.1" customHeight="1" x14ac:dyDescent="0.25">
      <c r="B63" s="96" cm="1">
        <f t="array" ref="B63">IFERROR(INDEX(Baza[B],SMALL(IF(SMALL(IF(COUNTIF($B$61:$B62,Baza[B])=0,COUNTIF(Baza[B],"&lt;"&amp;Baza[B])+1,""),1)=COUNTIF(Baza[B],"&lt;"&amp;Baza[B])+1,ROW(Baza[B])-MIN(ROW(Baza[B]))+1),1)),"")</f>
        <v>1.05</v>
      </c>
      <c r="C63" s="87">
        <f>IF(Таблица6[[#This Row],['#]]="","",COUNTIFS(Baza[B],Таблица6[[#This Row],['#]])+SUMIFS(Baza[R],Baza[B],Таблица6[[#This Row],['#]]))</f>
        <v>2</v>
      </c>
      <c r="D63" s="87">
        <f>IF(Таблица6[[#This Row],['#]]="","",SUMIFS(Baza[B$],Baza[B],Таблица6[[#This Row],['#]]))</f>
        <v>2.1</v>
      </c>
      <c r="E63" s="77">
        <f t="shared" si="12"/>
        <v>1.05</v>
      </c>
      <c r="F63" s="78">
        <f>IFERROR(AVERAGEIFS(Baza[AFS],Baza[B],Таблица6[[#This Row],['#]])+(AVERAGEIFS(Baza[AFS],Baza[B],Таблица6[[#This Row],['#]])*0.2),"")</f>
        <v>857.14285714285711</v>
      </c>
      <c r="G63" s="78">
        <f>IFERROR(K63/D63*100,"")</f>
        <v>329.52380952380952</v>
      </c>
      <c r="H63" s="78">
        <f>IFERROR(COUNTIFS(Baza[B],Таблица6[[#This Row],['#]],Baza[Win],"&gt;0")/C63*100,"")</f>
        <v>50</v>
      </c>
      <c r="I63" s="86">
        <f>IF(SUMIFS(Baza[KO$],Baza[B],Таблица6[[#This Row],['#]])=0,"",SUMIFS(Baza[KO$],Baza[B],Таблица6[[#This Row],['#]]))</f>
        <v>5.04</v>
      </c>
      <c r="J63" s="86">
        <f>IF(SUMIFS(Baza[WIN$],Baza[B],Таблица6[[#This Row],['#]])=0,"",SUMIFS(Baza[WIN$],Baza[B],Таблица6[[#This Row],['#]]))</f>
        <v>3.98</v>
      </c>
      <c r="K63" s="86">
        <f>IFERROR(IF(J63="",0,J63)+IF(I63="",0,I63)-D63,"")</f>
        <v>6.92</v>
      </c>
    </row>
    <row r="64" spans="2:11" ht="11.1" customHeight="1" x14ac:dyDescent="0.25">
      <c r="B64" s="96" cm="1">
        <f t="array" ref="B64">IFERROR(INDEX(Baza[B],SMALL(IF(SMALL(IF(COUNTIF($B$61:$B63,Baza[B])=0,COUNTIF(Baza[B],"&lt;"&amp;Baza[B])+1,""),1)=COUNTIF(Baza[B],"&lt;"&amp;Baza[B])+1,ROW(Baza[B])-MIN(ROW(Baza[B]))+1),1)),"")</f>
        <v>1.1000000000000001</v>
      </c>
      <c r="C64" s="87">
        <f>IF(Таблица6[[#This Row],['#]]="","",COUNTIFS(Baza[B],Таблица6[[#This Row],['#]])+SUMIFS(Baza[R],Baza[B],Таблица6[[#This Row],['#]]))</f>
        <v>12</v>
      </c>
      <c r="D64" s="87">
        <f>IF(Таблица6[[#This Row],['#]]="","",SUMIFS(Baza[B$],Baza[B],Таблица6[[#This Row],['#]]))</f>
        <v>13.199999999999998</v>
      </c>
      <c r="E64" s="77">
        <f t="shared" si="12"/>
        <v>1.0999999999999999</v>
      </c>
      <c r="F64" s="78">
        <f>IFERROR(AVERAGEIFS(Baza[AFS],Baza[B],Таблица6[[#This Row],['#]])+(AVERAGEIFS(Baza[AFS],Baza[B],Таблица6[[#This Row],['#]])*0.2),"")</f>
        <v>665.90909090909088</v>
      </c>
      <c r="G64" s="78">
        <f>IFERROR(K64/D64*100,"")</f>
        <v>82.500000000000028</v>
      </c>
      <c r="H64" s="78">
        <f>IFERROR(COUNTIFS(Baza[B],Таблица6[[#This Row],['#]],Baza[Win],"&gt;0")/C64*100,"")</f>
        <v>41.666666666666671</v>
      </c>
      <c r="I64" s="86">
        <f>IF(SUMIFS(Baza[KO$],Baza[B],Таблица6[[#This Row],['#]])=0,"",SUMIFS(Baza[KO$],Baza[B],Таблица6[[#This Row],['#]]))</f>
        <v>1.62</v>
      </c>
      <c r="J64" s="86">
        <f>IF(SUMIFS(Baza[WIN$],Baza[B],Таблица6[[#This Row],['#]])=0,"",SUMIFS(Baza[WIN$],Baza[B],Таблица6[[#This Row],['#]]))</f>
        <v>22.47</v>
      </c>
      <c r="K64" s="86">
        <f>IFERROR(IF(J64="",0,J64)+IF(I64="",0,I64)-D64,"")</f>
        <v>10.890000000000002</v>
      </c>
    </row>
    <row r="65" spans="2:11" ht="11.1" customHeight="1" x14ac:dyDescent="0.25">
      <c r="B65" s="96" cm="1">
        <f t="array" ref="B65">IFERROR(INDEX(Baza[B],SMALL(IF(SMALL(IF(COUNTIF($B$61:$B64,Baza[B])=0,COUNTIF(Baza[B],"&lt;"&amp;Baza[B])+1,""),1)=COUNTIF(Baza[B],"&lt;"&amp;Baza[B])+1,ROW(Baza[B])-MIN(ROW(Baza[B]))+1),1)),"")</f>
        <v>2</v>
      </c>
      <c r="C65" s="87">
        <f>IF(Таблица6[[#This Row],['#]]="","",COUNTIFS(Baza[B],Таблица6[[#This Row],['#]])+SUMIFS(Baza[R],Baza[B],Таблица6[[#This Row],['#]]))</f>
        <v>3</v>
      </c>
      <c r="D65" s="87">
        <f>IF(Таблица6[[#This Row],['#]]="","",SUMIFS(Baza[B$],Baza[B],Таблица6[[#This Row],['#]]))</f>
        <v>6.48</v>
      </c>
      <c r="E65" s="77">
        <f t="shared" si="12"/>
        <v>2.16</v>
      </c>
      <c r="F65" s="78">
        <f>IFERROR(AVERAGEIFS(Baza[AFS],Baza[B],Таблица6[[#This Row],['#]])+(AVERAGEIFS(Baza[AFS],Baza[B],Таблица6[[#This Row],['#]])*0.2),"")</f>
        <v>230</v>
      </c>
      <c r="G65" s="78">
        <f>IFERROR(K65/D65*100,"")</f>
        <v>-100</v>
      </c>
      <c r="H65" s="78">
        <f>IFERROR(COUNTIFS(Baza[B],Таблица6[[#This Row],['#]],Baza[Win],"&gt;0")/C65*100,"")</f>
        <v>0</v>
      </c>
      <c r="I65" s="86" t="str">
        <f>IF(SUMIFS(Baza[KO$],Baza[B],Таблица6[[#This Row],['#]])=0,"",SUMIFS(Baza[KO$],Baza[B],Таблица6[[#This Row],['#]]))</f>
        <v/>
      </c>
      <c r="J65" s="86" t="str">
        <f>IF(SUMIFS(Baza[WIN$],Baza[B],Таблица6[[#This Row],['#]])=0,"",SUMIFS(Baza[WIN$],Baza[B],Таблица6[[#This Row],['#]]))</f>
        <v/>
      </c>
      <c r="K65" s="86">
        <f>IFERROR(IF(J65="",0,J65)+IF(I65="",0,I65)-D65,"")</f>
        <v>-6.48</v>
      </c>
    </row>
    <row r="66" spans="2:11" ht="11.1" customHeight="1" x14ac:dyDescent="0.25">
      <c r="B66" s="96" cm="1">
        <f t="array" ref="B66">IFERROR(INDEX(Baza[B],SMALL(IF(SMALL(IF(COUNTIF($B$61:$B65,Baza[B])=0,COUNTIF(Baza[B],"&lt;"&amp;Baza[B])+1,""),1)=COUNTIF(Baza[B],"&lt;"&amp;Baza[B])+1,ROW(Baza[B])-MIN(ROW(Baza[B]))+1),1)),"")</f>
        <v>2.1</v>
      </c>
      <c r="C66" s="37">
        <f>IF(Таблица6[[#This Row],['#]]="","",COUNTIFS(Baza[B],Таблица6[[#This Row],['#]])+SUMIFS(Baza[R],Baza[B],Таблица6[[#This Row],['#]]))</f>
        <v>2</v>
      </c>
      <c r="D66" s="37">
        <f>IF(Таблица6[[#This Row],['#]]="","",SUMIFS(Baza[B$],Baza[B],Таблица6[[#This Row],['#]]))</f>
        <v>4.2</v>
      </c>
      <c r="E66" s="37">
        <f t="shared" ref="E66:E101" si="13">IFERROR(D66/C66,"")</f>
        <v>2.1</v>
      </c>
      <c r="F66" s="28">
        <f>IFERROR(AVERAGEIFS(Baza[AFS],Baza[B],Таблица6[[#This Row],['#]])+(AVERAGEIFS(Baza[AFS],Baza[B],Таблица6[[#This Row],['#]])*0.2),"")</f>
        <v>685.71428571428578</v>
      </c>
      <c r="G66" s="28">
        <f t="shared" ref="G66:G101" si="14">IFERROR(K66/D66*100,"")</f>
        <v>-88.095238095238088</v>
      </c>
      <c r="H66" s="28">
        <f>IFERROR(COUNTIFS(Baza[B],Таблица6[[#This Row],['#]],Baza[Win],"&gt;0")/C66*100,"")</f>
        <v>0</v>
      </c>
      <c r="I66" s="110">
        <f>IF(SUMIFS(Baza[KO$],Baza[B],Таблица6[[#This Row],['#]])=0,"",SUMIFS(Baza[KO$],Baza[B],Таблица6[[#This Row],['#]]))</f>
        <v>0.5</v>
      </c>
      <c r="J66" s="110" t="str">
        <f>IF(SUMIFS(Baza[WIN$],Baza[B],Таблица6[[#This Row],['#]])=0,"",SUMIFS(Baza[WIN$],Baza[B],Таблица6[[#This Row],['#]]))</f>
        <v/>
      </c>
      <c r="K66" s="37">
        <f t="shared" ref="K66:K101" si="15">IFERROR(IF(J66="",0,J66)+IF(I66="",0,I66)-D66,"")</f>
        <v>-3.7</v>
      </c>
    </row>
    <row r="67" spans="2:11" ht="11.1" customHeight="1" x14ac:dyDescent="0.25">
      <c r="B67" s="96" cm="1">
        <f t="array" ref="B67">IFERROR(INDEX(Baza[B],SMALL(IF(SMALL(IF(COUNTIF($B$61:$B66,Baza[B])=0,COUNTIF(Baza[B],"&lt;"&amp;Baza[B])+1,""),1)=COUNTIF(Baza[B],"&lt;"&amp;Baza[B])+1,ROW(Baza[B])-MIN(ROW(Baza[B]))+1),1)),"")</f>
        <v>2.2000000000000002</v>
      </c>
      <c r="C67" s="37">
        <f>IF(Таблица6[[#This Row],['#]]="","",COUNTIFS(Baza[B],Таблица6[[#This Row],['#]])+SUMIFS(Baza[R],Baza[B],Таблица6[[#This Row],['#]]))</f>
        <v>5</v>
      </c>
      <c r="D67" s="37">
        <f>IF(Таблица6[[#This Row],['#]]="","",SUMIFS(Baza[B$],Baza[B],Таблица6[[#This Row],['#]]))</f>
        <v>11</v>
      </c>
      <c r="E67" s="37">
        <f t="shared" si="13"/>
        <v>2.2000000000000002</v>
      </c>
      <c r="F67" s="28">
        <f>IFERROR(AVERAGEIFS(Baza[AFS],Baza[B],Таблица6[[#This Row],['#]])+(AVERAGEIFS(Baza[AFS],Baza[B],Таблица6[[#This Row],['#]])*0.2),"")</f>
        <v>185.45454545454544</v>
      </c>
      <c r="G67" s="28">
        <f t="shared" si="14"/>
        <v>-100</v>
      </c>
      <c r="H67" s="28">
        <f>IFERROR(COUNTIFS(Baza[B],Таблица6[[#This Row],['#]],Baza[Win],"&gt;0")/C67*100,"")</f>
        <v>0</v>
      </c>
      <c r="I67" s="110" t="str">
        <f>IF(SUMIFS(Baza[KO$],Baza[B],Таблица6[[#This Row],['#]])=0,"",SUMIFS(Baza[KO$],Baza[B],Таблица6[[#This Row],['#]]))</f>
        <v/>
      </c>
      <c r="J67" s="110" t="str">
        <f>IF(SUMIFS(Baza[WIN$],Baza[B],Таблица6[[#This Row],['#]])=0,"",SUMIFS(Baza[WIN$],Baza[B],Таблица6[[#This Row],['#]]))</f>
        <v/>
      </c>
      <c r="K67" s="37">
        <f t="shared" si="15"/>
        <v>-11</v>
      </c>
    </row>
    <row r="68" spans="2:11" ht="11.1" customHeight="1" x14ac:dyDescent="0.25">
      <c r="B68" s="96" cm="1">
        <f t="array" ref="B68">IFERROR(INDEX(Baza[B],SMALL(IF(SMALL(IF(COUNTIF($B$61:$B67,Baza[B])=0,COUNTIF(Baza[B],"&lt;"&amp;Baza[B])+1,""),1)=COUNTIF(Baza[B],"&lt;"&amp;Baza[B])+1,ROW(Baza[B])-MIN(ROW(Baza[B]))+1),1)),"")</f>
        <v>3.3</v>
      </c>
      <c r="C68" s="37">
        <f>IF(Таблица6[[#This Row],['#]]="","",COUNTIFS(Baza[B],Таблица6[[#This Row],['#]])+SUMIFS(Baza[R],Baza[B],Таблица6[[#This Row],['#]]))</f>
        <v>2</v>
      </c>
      <c r="D68" s="37">
        <f>IF(Таблица6[[#This Row],['#]]="","",SUMIFS(Baza[B$],Baza[B],Таблица6[[#This Row],['#]]))</f>
        <v>6.6</v>
      </c>
      <c r="E68" s="37">
        <f t="shared" si="13"/>
        <v>3.3</v>
      </c>
      <c r="F68" s="28">
        <f>IFERROR(AVERAGEIFS(Baza[AFS],Baza[B],Таблица6[[#This Row],['#]])+(AVERAGEIFS(Baza[AFS],Baza[B],Таблица6[[#This Row],['#]])*0.2),"")</f>
        <v>272.72727272727275</v>
      </c>
      <c r="G68" s="28">
        <f t="shared" si="14"/>
        <v>-100</v>
      </c>
      <c r="H68" s="28">
        <f>IFERROR(COUNTIFS(Baza[B],Таблица6[[#This Row],['#]],Baza[Win],"&gt;0")/C68*100,"")</f>
        <v>0</v>
      </c>
      <c r="I68" s="110" t="str">
        <f>IF(SUMIFS(Baza[KO$],Baza[B],Таблица6[[#This Row],['#]])=0,"",SUMIFS(Baza[KO$],Baza[B],Таблица6[[#This Row],['#]]))</f>
        <v/>
      </c>
      <c r="J68" s="110" t="str">
        <f>IF(SUMIFS(Baza[WIN$],Baza[B],Таблица6[[#This Row],['#]])=0,"",SUMIFS(Baza[WIN$],Baza[B],Таблица6[[#This Row],['#]]))</f>
        <v/>
      </c>
      <c r="K68" s="37">
        <f t="shared" si="15"/>
        <v>-6.6</v>
      </c>
    </row>
    <row r="69" spans="2:11" ht="11.1" customHeight="1" x14ac:dyDescent="0.25">
      <c r="B69" s="96" t="str" cm="1">
        <f t="array" ref="B69">IFERROR(INDEX(Baza[B],SMALL(IF(SMALL(IF(COUNTIF($B$61:$B68,Baza[B])=0,COUNTIF(Baza[B],"&lt;"&amp;Baza[B])+1,""),1)=COUNTIF(Baza[B],"&lt;"&amp;Baza[B])+1,ROW(Baza[B])-MIN(ROW(Baza[B]))+1),1)),"")</f>
        <v/>
      </c>
      <c r="C69" s="37" t="str">
        <f>IF(Таблица6[[#This Row],['#]]="","",COUNTIFS(Baza[B],Таблица6[[#This Row],['#]])+SUMIFS(Baza[R],Baza[B],Таблица6[[#This Row],['#]]))</f>
        <v/>
      </c>
      <c r="D69" s="37" t="str">
        <f>IF(Таблица6[[#This Row],['#]]="","",SUMIFS(Baza[B$],Baza[B],Таблица6[[#This Row],['#]]))</f>
        <v/>
      </c>
      <c r="E69" s="37" t="str">
        <f t="shared" si="13"/>
        <v/>
      </c>
      <c r="F69" s="28" t="str">
        <f>IFERROR(AVERAGEIFS(Baza[AFS],Baza[B],Таблица6[[#This Row],['#]])+(AVERAGEIFS(Baza[AFS],Baza[B],Таблица6[[#This Row],['#]])*0.2),"")</f>
        <v/>
      </c>
      <c r="G69" s="28" t="str">
        <f t="shared" si="14"/>
        <v/>
      </c>
      <c r="H69" s="28" t="str">
        <f>IFERROR(COUNTIFS(Baza[B],Таблица6[[#This Row],['#]],Baza[Win],"&gt;0")/C69*100,"")</f>
        <v/>
      </c>
      <c r="I69" s="110" t="str">
        <f>IF(SUMIFS(Baza[KO$],Baza[B],Таблица6[[#This Row],['#]])=0,"",SUMIFS(Baza[KO$],Baza[B],Таблица6[[#This Row],['#]]))</f>
        <v/>
      </c>
      <c r="J69" s="110" t="str">
        <f>IF(SUMIFS(Baza[WIN$],Baza[B],Таблица6[[#This Row],['#]])=0,"",SUMIFS(Baza[WIN$],Baza[B],Таблица6[[#This Row],['#]]))</f>
        <v/>
      </c>
      <c r="K69" s="37" t="str">
        <f t="shared" si="15"/>
        <v/>
      </c>
    </row>
    <row r="70" spans="2:11" ht="11.1" customHeight="1" x14ac:dyDescent="0.25">
      <c r="B70" s="96" t="str" cm="1">
        <f t="array" ref="B70">IFERROR(INDEX(Baza[B],SMALL(IF(SMALL(IF(COUNTIF($B$61:$B69,Baza[B])=0,COUNTIF(Baza[B],"&lt;"&amp;Baza[B])+1,""),1)=COUNTIF(Baza[B],"&lt;"&amp;Baza[B])+1,ROW(Baza[B])-MIN(ROW(Baza[B]))+1),1)),"")</f>
        <v/>
      </c>
      <c r="C70" s="37" t="str">
        <f>IF(Таблица6[[#This Row],['#]]="","",COUNTIFS(Baza[B],Таблица6[[#This Row],['#]])+SUMIFS(Baza[R],Baza[B],Таблица6[[#This Row],['#]]))</f>
        <v/>
      </c>
      <c r="D70" s="37" t="str">
        <f>IF(Таблица6[[#This Row],['#]]="","",SUMIFS(Baza[B$],Baza[B],Таблица6[[#This Row],['#]]))</f>
        <v/>
      </c>
      <c r="E70" s="37" t="str">
        <f t="shared" si="13"/>
        <v/>
      </c>
      <c r="F70" s="28" t="str">
        <f>IFERROR(AVERAGEIFS(Baza[AFS],Baza[B],Таблица6[[#This Row],['#]])+(AVERAGEIFS(Baza[AFS],Baza[B],Таблица6[[#This Row],['#]])*0.2),"")</f>
        <v/>
      </c>
      <c r="G70" s="28" t="str">
        <f t="shared" si="14"/>
        <v/>
      </c>
      <c r="H70" s="28" t="str">
        <f>IFERROR(COUNTIFS(Baza[B],Таблица6[[#This Row],['#]],Baza[Win],"&gt;0")/C70*100,"")</f>
        <v/>
      </c>
      <c r="I70" s="110" t="str">
        <f>IF(SUMIFS(Baza[KO$],Baza[B],Таблица6[[#This Row],['#]])=0,"",SUMIFS(Baza[KO$],Baza[B],Таблица6[[#This Row],['#]]))</f>
        <v/>
      </c>
      <c r="J70" s="110" t="str">
        <f>IF(SUMIFS(Baza[WIN$],Baza[B],Таблица6[[#This Row],['#]])=0,"",SUMIFS(Baza[WIN$],Baza[B],Таблица6[[#This Row],['#]]))</f>
        <v/>
      </c>
      <c r="K70" s="37" t="str">
        <f t="shared" si="15"/>
        <v/>
      </c>
    </row>
    <row r="71" spans="2:11" ht="11.1" customHeight="1" x14ac:dyDescent="0.25">
      <c r="B71" s="96" t="str" cm="1">
        <f t="array" ref="B71">IFERROR(INDEX(Baza[B],SMALL(IF(SMALL(IF(COUNTIF($B$61:$B70,Baza[B])=0,COUNTIF(Baza[B],"&lt;"&amp;Baza[B])+1,""),1)=COUNTIF(Baza[B],"&lt;"&amp;Baza[B])+1,ROW(Baza[B])-MIN(ROW(Baza[B]))+1),1)),"")</f>
        <v/>
      </c>
      <c r="C71" s="37" t="str">
        <f>IF(Таблица6[[#This Row],['#]]="","",COUNTIFS(Baza[B],Таблица6[[#This Row],['#]])+SUMIFS(Baza[R],Baza[B],Таблица6[[#This Row],['#]]))</f>
        <v/>
      </c>
      <c r="D71" s="37" t="str">
        <f>IF(Таблица6[[#This Row],['#]]="","",SUMIFS(Baza[B$],Baza[B],Таблица6[[#This Row],['#]]))</f>
        <v/>
      </c>
      <c r="E71" s="37" t="str">
        <f t="shared" si="13"/>
        <v/>
      </c>
      <c r="F71" s="28" t="str">
        <f>IFERROR(AVERAGEIFS(Baza[AFS],Baza[B],Таблица6[[#This Row],['#]])+(AVERAGEIFS(Baza[AFS],Baza[B],Таблица6[[#This Row],['#]])*0.2),"")</f>
        <v/>
      </c>
      <c r="G71" s="28" t="str">
        <f t="shared" si="14"/>
        <v/>
      </c>
      <c r="H71" s="28" t="str">
        <f>IFERROR(COUNTIFS(Baza[B],Таблица6[[#This Row],['#]],Baza[Win],"&gt;0")/C71*100,"")</f>
        <v/>
      </c>
      <c r="I71" s="110" t="str">
        <f>IF(SUMIFS(Baza[KO$],Baza[B],Таблица6[[#This Row],['#]])=0,"",SUMIFS(Baza[KO$],Baza[B],Таблица6[[#This Row],['#]]))</f>
        <v/>
      </c>
      <c r="J71" s="110" t="str">
        <f>IF(SUMIFS(Baza[WIN$],Baza[B],Таблица6[[#This Row],['#]])=0,"",SUMIFS(Baza[WIN$],Baza[B],Таблица6[[#This Row],['#]]))</f>
        <v/>
      </c>
      <c r="K71" s="37" t="str">
        <f t="shared" si="15"/>
        <v/>
      </c>
    </row>
    <row r="72" spans="2:11" ht="11.1" customHeight="1" x14ac:dyDescent="0.25">
      <c r="B72" s="96" t="str" cm="1">
        <f t="array" ref="B72">IFERROR(INDEX(Baza[B],SMALL(IF(SMALL(IF(COUNTIF($B$61:$B71,Baza[B])=0,COUNTIF(Baza[B],"&lt;"&amp;Baza[B])+1,""),1)=COUNTIF(Baza[B],"&lt;"&amp;Baza[B])+1,ROW(Baza[B])-MIN(ROW(Baza[B]))+1),1)),"")</f>
        <v/>
      </c>
      <c r="C72" s="37" t="str">
        <f>IF(Таблица6[[#This Row],['#]]="","",COUNTIFS(Baza[B],Таблица6[[#This Row],['#]])+SUMIFS(Baza[R],Baza[B],Таблица6[[#This Row],['#]]))</f>
        <v/>
      </c>
      <c r="D72" s="37" t="str">
        <f>IF(Таблица6[[#This Row],['#]]="","",SUMIFS(Baza[B$],Baza[B],Таблица6[[#This Row],['#]]))</f>
        <v/>
      </c>
      <c r="E72" s="37" t="str">
        <f t="shared" si="13"/>
        <v/>
      </c>
      <c r="F72" s="28" t="str">
        <f>IFERROR(AVERAGEIFS(Baza[AFS],Baza[B],Таблица6[[#This Row],['#]])+(AVERAGEIFS(Baza[AFS],Baza[B],Таблица6[[#This Row],['#]])*0.2),"")</f>
        <v/>
      </c>
      <c r="G72" s="28" t="str">
        <f t="shared" si="14"/>
        <v/>
      </c>
      <c r="H72" s="28" t="str">
        <f>IFERROR(COUNTIFS(Baza[B],Таблица6[[#This Row],['#]],Baza[Win],"&gt;0")/C72*100,"")</f>
        <v/>
      </c>
      <c r="I72" s="110" t="str">
        <f>IF(SUMIFS(Baza[KO$],Baza[B],Таблица6[[#This Row],['#]])=0,"",SUMIFS(Baza[KO$],Baza[B],Таблица6[[#This Row],['#]]))</f>
        <v/>
      </c>
      <c r="J72" s="110" t="str">
        <f>IF(SUMIFS(Baza[WIN$],Baza[B],Таблица6[[#This Row],['#]])=0,"",SUMIFS(Baza[WIN$],Baza[B],Таблица6[[#This Row],['#]]))</f>
        <v/>
      </c>
      <c r="K72" s="37" t="str">
        <f t="shared" si="15"/>
        <v/>
      </c>
    </row>
    <row r="73" spans="2:11" ht="11.1" customHeight="1" x14ac:dyDescent="0.25">
      <c r="B73" s="96" t="str" cm="1">
        <f t="array" ref="B73">IFERROR(INDEX(Baza[B],SMALL(IF(SMALL(IF(COUNTIF($B$61:$B72,Baza[B])=0,COUNTIF(Baza[B],"&lt;"&amp;Baza[B])+1,""),1)=COUNTIF(Baza[B],"&lt;"&amp;Baza[B])+1,ROW(Baza[B])-MIN(ROW(Baza[B]))+1),1)),"")</f>
        <v/>
      </c>
      <c r="C73" s="37" t="str">
        <f>IF(Таблица6[[#This Row],['#]]="","",COUNTIFS(Baza[B],Таблица6[[#This Row],['#]])+SUMIFS(Baza[R],Baza[B],Таблица6[[#This Row],['#]]))</f>
        <v/>
      </c>
      <c r="D73" s="37" t="str">
        <f>IF(Таблица6[[#This Row],['#]]="","",SUMIFS(Baza[B$],Baza[B],Таблица6[[#This Row],['#]]))</f>
        <v/>
      </c>
      <c r="E73" s="37" t="str">
        <f t="shared" si="13"/>
        <v/>
      </c>
      <c r="F73" s="28" t="str">
        <f>IFERROR(AVERAGEIFS(Baza[AFS],Baza[B],Таблица6[[#This Row],['#]])+(AVERAGEIFS(Baza[AFS],Baza[B],Таблица6[[#This Row],['#]])*0.2),"")</f>
        <v/>
      </c>
      <c r="G73" s="28" t="str">
        <f t="shared" si="14"/>
        <v/>
      </c>
      <c r="H73" s="28" t="str">
        <f>IFERROR(COUNTIFS(Baza[B],Таблица6[[#This Row],['#]],Baza[Win],"&gt;0")/C73*100,"")</f>
        <v/>
      </c>
      <c r="I73" s="110" t="str">
        <f>IF(SUMIFS(Baza[KO$],Baza[B],Таблица6[[#This Row],['#]])=0,"",SUMIFS(Baza[KO$],Baza[B],Таблица6[[#This Row],['#]]))</f>
        <v/>
      </c>
      <c r="J73" s="110" t="str">
        <f>IF(SUMIFS(Baza[WIN$],Baza[B],Таблица6[[#This Row],['#]])=0,"",SUMIFS(Baza[WIN$],Baza[B],Таблица6[[#This Row],['#]]))</f>
        <v/>
      </c>
      <c r="K73" s="37" t="str">
        <f t="shared" si="15"/>
        <v/>
      </c>
    </row>
    <row r="74" spans="2:11" ht="11.1" customHeight="1" x14ac:dyDescent="0.25">
      <c r="B74" s="96" t="str" cm="1">
        <f t="array" ref="B74">IFERROR(INDEX(Baza[B],SMALL(IF(SMALL(IF(COUNTIF($B$61:$B73,Baza[B])=0,COUNTIF(Baza[B],"&lt;"&amp;Baza[B])+1,""),1)=COUNTIF(Baza[B],"&lt;"&amp;Baza[B])+1,ROW(Baza[B])-MIN(ROW(Baza[B]))+1),1)),"")</f>
        <v/>
      </c>
      <c r="C74" s="37" t="str">
        <f>IF(Таблица6[[#This Row],['#]]="","",COUNTIFS(Baza[B],Таблица6[[#This Row],['#]])+SUMIFS(Baza[R],Baza[B],Таблица6[[#This Row],['#]]))</f>
        <v/>
      </c>
      <c r="D74" s="37" t="str">
        <f>IF(Таблица6[[#This Row],['#]]="","",SUMIFS(Baza[B$],Baza[B],Таблица6[[#This Row],['#]]))</f>
        <v/>
      </c>
      <c r="E74" s="37" t="str">
        <f t="shared" si="13"/>
        <v/>
      </c>
      <c r="F74" s="28" t="str">
        <f>IFERROR(AVERAGEIFS(Baza[AFS],Baza[B],Таблица6[[#This Row],['#]])+(AVERAGEIFS(Baza[AFS],Baza[B],Таблица6[[#This Row],['#]])*0.2),"")</f>
        <v/>
      </c>
      <c r="G74" s="28" t="str">
        <f t="shared" si="14"/>
        <v/>
      </c>
      <c r="H74" s="28" t="str">
        <f>IFERROR(COUNTIFS(Baza[B],Таблица6[[#This Row],['#]],Baza[Win],"&gt;0")/C74*100,"")</f>
        <v/>
      </c>
      <c r="I74" s="110" t="str">
        <f>IF(SUMIFS(Baza[KO$],Baza[B],Таблица6[[#This Row],['#]])=0,"",SUMIFS(Baza[KO$],Baza[B],Таблица6[[#This Row],['#]]))</f>
        <v/>
      </c>
      <c r="J74" s="110" t="str">
        <f>IF(SUMIFS(Baza[WIN$],Baza[B],Таблица6[[#This Row],['#]])=0,"",SUMIFS(Baza[WIN$],Baza[B],Таблица6[[#This Row],['#]]))</f>
        <v/>
      </c>
      <c r="K74" s="37" t="str">
        <f t="shared" si="15"/>
        <v/>
      </c>
    </row>
    <row r="75" spans="2:11" ht="11.1" customHeight="1" x14ac:dyDescent="0.25">
      <c r="B75" s="96" t="str" cm="1">
        <f t="array" ref="B75">IFERROR(INDEX(Baza[B],SMALL(IF(SMALL(IF(COUNTIF($B$61:$B74,Baza[B])=0,COUNTIF(Baza[B],"&lt;"&amp;Baza[B])+1,""),1)=COUNTIF(Baza[B],"&lt;"&amp;Baza[B])+1,ROW(Baza[B])-MIN(ROW(Baza[B]))+1),1)),"")</f>
        <v/>
      </c>
      <c r="C75" s="37" t="str">
        <f>IF(Таблица6[[#This Row],['#]]="","",COUNTIFS(Baza[B],Таблица6[[#This Row],['#]])+SUMIFS(Baza[R],Baza[B],Таблица6[[#This Row],['#]]))</f>
        <v/>
      </c>
      <c r="D75" s="37" t="str">
        <f>IF(Таблица6[[#This Row],['#]]="","",SUMIFS(Baza[B$],Baza[B],Таблица6[[#This Row],['#]]))</f>
        <v/>
      </c>
      <c r="E75" s="37" t="str">
        <f t="shared" si="13"/>
        <v/>
      </c>
      <c r="F75" s="28" t="str">
        <f>IFERROR(AVERAGEIFS(Baza[AFS],Baza[B],Таблица6[[#This Row],['#]])+(AVERAGEIFS(Baza[AFS],Baza[B],Таблица6[[#This Row],['#]])*0.2),"")</f>
        <v/>
      </c>
      <c r="G75" s="28" t="str">
        <f t="shared" si="14"/>
        <v/>
      </c>
      <c r="H75" s="28" t="str">
        <f>IFERROR(COUNTIFS(Baza[B],Таблица6[[#This Row],['#]],Baza[Win],"&gt;0")/C75*100,"")</f>
        <v/>
      </c>
      <c r="I75" s="110" t="str">
        <f>IF(SUMIFS(Baza[KO$],Baza[B],Таблица6[[#This Row],['#]])=0,"",SUMIFS(Baza[KO$],Baza[B],Таблица6[[#This Row],['#]]))</f>
        <v/>
      </c>
      <c r="J75" s="110" t="str">
        <f>IF(SUMIFS(Baza[WIN$],Baza[B],Таблица6[[#This Row],['#]])=0,"",SUMIFS(Baza[WIN$],Baza[B],Таблица6[[#This Row],['#]]))</f>
        <v/>
      </c>
      <c r="K75" s="37" t="str">
        <f t="shared" si="15"/>
        <v/>
      </c>
    </row>
    <row r="76" spans="2:11" ht="11.1" customHeight="1" x14ac:dyDescent="0.25">
      <c r="B76" s="96" t="str" cm="1">
        <f t="array" ref="B76">IFERROR(INDEX(Baza[B],SMALL(IF(SMALL(IF(COUNTIF($B$61:$B75,Baza[B])=0,COUNTIF(Baza[B],"&lt;"&amp;Baza[B])+1,""),1)=COUNTIF(Baza[B],"&lt;"&amp;Baza[B])+1,ROW(Baza[B])-MIN(ROW(Baza[B]))+1),1)),"")</f>
        <v/>
      </c>
      <c r="C76" s="37" t="str">
        <f>IF(Таблица6[[#This Row],['#]]="","",COUNTIFS(Baza[B],Таблица6[[#This Row],['#]])+SUMIFS(Baza[R],Baza[B],Таблица6[[#This Row],['#]]))</f>
        <v/>
      </c>
      <c r="D76" s="37" t="str">
        <f>IF(Таблица6[[#This Row],['#]]="","",SUMIFS(Baza[B$],Baza[B],Таблица6[[#This Row],['#]]))</f>
        <v/>
      </c>
      <c r="E76" s="37" t="str">
        <f t="shared" si="13"/>
        <v/>
      </c>
      <c r="F76" s="28" t="str">
        <f>IFERROR(AVERAGEIFS(Baza[AFS],Baza[B],Таблица6[[#This Row],['#]])+(AVERAGEIFS(Baza[AFS],Baza[B],Таблица6[[#This Row],['#]])*0.2),"")</f>
        <v/>
      </c>
      <c r="G76" s="28" t="str">
        <f t="shared" si="14"/>
        <v/>
      </c>
      <c r="H76" s="28" t="str">
        <f>IFERROR(COUNTIFS(Baza[B],Таблица6[[#This Row],['#]],Baza[Win],"&gt;0")/C76*100,"")</f>
        <v/>
      </c>
      <c r="I76" s="110" t="str">
        <f>IF(SUMIFS(Baza[KO$],Baza[B],Таблица6[[#This Row],['#]])=0,"",SUMIFS(Baza[KO$],Baza[B],Таблица6[[#This Row],['#]]))</f>
        <v/>
      </c>
      <c r="J76" s="110" t="str">
        <f>IF(SUMIFS(Baza[WIN$],Baza[B],Таблица6[[#This Row],['#]])=0,"",SUMIFS(Baza[WIN$],Baza[B],Таблица6[[#This Row],['#]]))</f>
        <v/>
      </c>
      <c r="K76" s="37" t="str">
        <f t="shared" si="15"/>
        <v/>
      </c>
    </row>
    <row r="77" spans="2:11" ht="11.1" customHeight="1" x14ac:dyDescent="0.25">
      <c r="B77" s="96" t="str" cm="1">
        <f t="array" ref="B77">IFERROR(INDEX(Baza[B],SMALL(IF(SMALL(IF(COUNTIF($B$61:$B76,Baza[B])=0,COUNTIF(Baza[B],"&lt;"&amp;Baza[B])+1,""),1)=COUNTIF(Baza[B],"&lt;"&amp;Baza[B])+1,ROW(Baza[B])-MIN(ROW(Baza[B]))+1),1)),"")</f>
        <v/>
      </c>
      <c r="C77" s="37" t="str">
        <f>IF(Таблица6[[#This Row],['#]]="","",COUNTIFS(Baza[B],Таблица6[[#This Row],['#]])+SUMIFS(Baza[R],Baza[B],Таблица6[[#This Row],['#]]))</f>
        <v/>
      </c>
      <c r="D77" s="37" t="str">
        <f>IF(Таблица6[[#This Row],['#]]="","",SUMIFS(Baza[B$],Baza[B],Таблица6[[#This Row],['#]]))</f>
        <v/>
      </c>
      <c r="E77" s="37" t="str">
        <f t="shared" si="13"/>
        <v/>
      </c>
      <c r="F77" s="28" t="str">
        <f>IFERROR(AVERAGEIFS(Baza[AFS],Baza[B],Таблица6[[#This Row],['#]])+(AVERAGEIFS(Baza[AFS],Baza[B],Таблица6[[#This Row],['#]])*0.2),"")</f>
        <v/>
      </c>
      <c r="G77" s="28" t="str">
        <f t="shared" si="14"/>
        <v/>
      </c>
      <c r="H77" s="28" t="str">
        <f>IFERROR(COUNTIFS(Baza[B],Таблица6[[#This Row],['#]],Baza[Win],"&gt;0")/C77*100,"")</f>
        <v/>
      </c>
      <c r="I77" s="110" t="str">
        <f>IF(SUMIFS(Baza[KO$],Baza[B],Таблица6[[#This Row],['#]])=0,"",SUMIFS(Baza[KO$],Baza[B],Таблица6[[#This Row],['#]]))</f>
        <v/>
      </c>
      <c r="J77" s="110" t="str">
        <f>IF(SUMIFS(Baza[WIN$],Baza[B],Таблица6[[#This Row],['#]])=0,"",SUMIFS(Baza[WIN$],Baza[B],Таблица6[[#This Row],['#]]))</f>
        <v/>
      </c>
      <c r="K77" s="37" t="str">
        <f t="shared" si="15"/>
        <v/>
      </c>
    </row>
    <row r="78" spans="2:11" ht="11.1" customHeight="1" x14ac:dyDescent="0.25">
      <c r="B78" s="96" t="str" cm="1">
        <f t="array" ref="B78">IFERROR(INDEX(Baza[B],SMALL(IF(SMALL(IF(COUNTIF($B$61:$B77,Baza[B])=0,COUNTIF(Baza[B],"&lt;"&amp;Baza[B])+1,""),1)=COUNTIF(Baza[B],"&lt;"&amp;Baza[B])+1,ROW(Baza[B])-MIN(ROW(Baza[B]))+1),1)),"")</f>
        <v/>
      </c>
      <c r="C78" s="37" t="str">
        <f>IF(Таблица6[[#This Row],['#]]="","",COUNTIFS(Baza[B],Таблица6[[#This Row],['#]])+SUMIFS(Baza[R],Baza[B],Таблица6[[#This Row],['#]]))</f>
        <v/>
      </c>
      <c r="D78" s="37" t="str">
        <f>IF(Таблица6[[#This Row],['#]]="","",SUMIFS(Baza[B$],Baza[B],Таблица6[[#This Row],['#]]))</f>
        <v/>
      </c>
      <c r="E78" s="37" t="str">
        <f t="shared" si="13"/>
        <v/>
      </c>
      <c r="F78" s="28" t="str">
        <f>IFERROR(AVERAGEIFS(Baza[AFS],Baza[B],Таблица6[[#This Row],['#]])+(AVERAGEIFS(Baza[AFS],Baza[B],Таблица6[[#This Row],['#]])*0.2),"")</f>
        <v/>
      </c>
      <c r="G78" s="28" t="str">
        <f t="shared" si="14"/>
        <v/>
      </c>
      <c r="H78" s="28" t="str">
        <f>IFERROR(COUNTIFS(Baza[B],Таблица6[[#This Row],['#]],Baza[Win],"&gt;0")/C78*100,"")</f>
        <v/>
      </c>
      <c r="I78" s="110" t="str">
        <f>IF(SUMIFS(Baza[KO$],Baza[B],Таблица6[[#This Row],['#]])=0,"",SUMIFS(Baza[KO$],Baza[B],Таблица6[[#This Row],['#]]))</f>
        <v/>
      </c>
      <c r="J78" s="110" t="str">
        <f>IF(SUMIFS(Baza[WIN$],Baza[B],Таблица6[[#This Row],['#]])=0,"",SUMIFS(Baza[WIN$],Baza[B],Таблица6[[#This Row],['#]]))</f>
        <v/>
      </c>
      <c r="K78" s="37" t="str">
        <f t="shared" si="15"/>
        <v/>
      </c>
    </row>
    <row r="79" spans="2:11" ht="11.1" customHeight="1" x14ac:dyDescent="0.25">
      <c r="B79" s="96" t="str" cm="1">
        <f t="array" ref="B79">IFERROR(INDEX(Baza[B],SMALL(IF(SMALL(IF(COUNTIF($B$61:$B78,Baza[B])=0,COUNTIF(Baza[B],"&lt;"&amp;Baza[B])+1,""),1)=COUNTIF(Baza[B],"&lt;"&amp;Baza[B])+1,ROW(Baza[B])-MIN(ROW(Baza[B]))+1),1)),"")</f>
        <v/>
      </c>
      <c r="C79" s="37" t="str">
        <f>IF(Таблица6[[#This Row],['#]]="","",COUNTIFS(Baza[B],Таблица6[[#This Row],['#]])+SUMIFS(Baza[R],Baza[B],Таблица6[[#This Row],['#]]))</f>
        <v/>
      </c>
      <c r="D79" s="37" t="str">
        <f>IF(Таблица6[[#This Row],['#]]="","",SUMIFS(Baza[B$],Baza[B],Таблица6[[#This Row],['#]]))</f>
        <v/>
      </c>
      <c r="E79" s="37" t="str">
        <f t="shared" si="13"/>
        <v/>
      </c>
      <c r="F79" s="28" t="str">
        <f>IFERROR(AVERAGEIFS(Baza[AFS],Baza[B],Таблица6[[#This Row],['#]])+(AVERAGEIFS(Baza[AFS],Baza[B],Таблица6[[#This Row],['#]])*0.2),"")</f>
        <v/>
      </c>
      <c r="G79" s="28" t="str">
        <f t="shared" si="14"/>
        <v/>
      </c>
      <c r="H79" s="28" t="str">
        <f>IFERROR(COUNTIFS(Baza[B],Таблица6[[#This Row],['#]],Baza[Win],"&gt;0")/C79*100,"")</f>
        <v/>
      </c>
      <c r="I79" s="110" t="str">
        <f>IF(SUMIFS(Baza[KO$],Baza[B],Таблица6[[#This Row],['#]])=0,"",SUMIFS(Baza[KO$],Baza[B],Таблица6[[#This Row],['#]]))</f>
        <v/>
      </c>
      <c r="J79" s="110" t="str">
        <f>IF(SUMIFS(Baza[WIN$],Baza[B],Таблица6[[#This Row],['#]])=0,"",SUMIFS(Baza[WIN$],Baza[B],Таблица6[[#This Row],['#]]))</f>
        <v/>
      </c>
      <c r="K79" s="37" t="str">
        <f t="shared" si="15"/>
        <v/>
      </c>
    </row>
    <row r="80" spans="2:11" ht="11.1" customHeight="1" x14ac:dyDescent="0.25">
      <c r="B80" s="96" t="str" cm="1">
        <f t="array" ref="B80">IFERROR(INDEX(Baza[B],SMALL(IF(SMALL(IF(COUNTIF($B$61:$B79,Baza[B])=0,COUNTIF(Baza[B],"&lt;"&amp;Baza[B])+1,""),1)=COUNTIF(Baza[B],"&lt;"&amp;Baza[B])+1,ROW(Baza[B])-MIN(ROW(Baza[B]))+1),1)),"")</f>
        <v/>
      </c>
      <c r="C80" s="37" t="str">
        <f>IF(Таблица6[[#This Row],['#]]="","",COUNTIFS(Baza[B],Таблица6[[#This Row],['#]])+SUMIFS(Baza[R],Baza[B],Таблица6[[#This Row],['#]]))</f>
        <v/>
      </c>
      <c r="D80" s="37" t="str">
        <f>IF(Таблица6[[#This Row],['#]]="","",SUMIFS(Baza[B$],Baza[B],Таблица6[[#This Row],['#]]))</f>
        <v/>
      </c>
      <c r="E80" s="37" t="str">
        <f t="shared" si="13"/>
        <v/>
      </c>
      <c r="F80" s="28" t="str">
        <f>IFERROR(AVERAGEIFS(Baza[AFS],Baza[B],Таблица6[[#This Row],['#]])+(AVERAGEIFS(Baza[AFS],Baza[B],Таблица6[[#This Row],['#]])*0.2),"")</f>
        <v/>
      </c>
      <c r="G80" s="28" t="str">
        <f t="shared" si="14"/>
        <v/>
      </c>
      <c r="H80" s="28" t="str">
        <f>IFERROR(COUNTIFS(Baza[B],Таблица6[[#This Row],['#]],Baza[Win],"&gt;0")/C80*100,"")</f>
        <v/>
      </c>
      <c r="I80" s="110" t="str">
        <f>IF(SUMIFS(Baza[KO$],Baza[B],Таблица6[[#This Row],['#]])=0,"",SUMIFS(Baza[KO$],Baza[B],Таблица6[[#This Row],['#]]))</f>
        <v/>
      </c>
      <c r="J80" s="110" t="str">
        <f>IF(SUMIFS(Baza[WIN$],Baza[B],Таблица6[[#This Row],['#]])=0,"",SUMIFS(Baza[WIN$],Baza[B],Таблица6[[#This Row],['#]]))</f>
        <v/>
      </c>
      <c r="K80" s="37" t="str">
        <f t="shared" si="15"/>
        <v/>
      </c>
    </row>
    <row r="81" spans="2:11" ht="11.1" customHeight="1" x14ac:dyDescent="0.25">
      <c r="B81" s="96" t="str" cm="1">
        <f t="array" ref="B81">IFERROR(INDEX(Baza[B],SMALL(IF(SMALL(IF(COUNTIF($B$61:$B80,Baza[B])=0,COUNTIF(Baza[B],"&lt;"&amp;Baza[B])+1,""),1)=COUNTIF(Baza[B],"&lt;"&amp;Baza[B])+1,ROW(Baza[B])-MIN(ROW(Baza[B]))+1),1)),"")</f>
        <v/>
      </c>
      <c r="C81" s="37" t="str">
        <f>IF(Таблица6[[#This Row],['#]]="","",COUNTIFS(Baza[B],Таблица6[[#This Row],['#]])+SUMIFS(Baza[R],Baza[B],Таблица6[[#This Row],['#]]))</f>
        <v/>
      </c>
      <c r="D81" s="37" t="str">
        <f>IF(Таблица6[[#This Row],['#]]="","",SUMIFS(Baza[B$],Baza[B],Таблица6[[#This Row],['#]]))</f>
        <v/>
      </c>
      <c r="E81" s="37" t="str">
        <f t="shared" si="13"/>
        <v/>
      </c>
      <c r="F81" s="28" t="str">
        <f>IFERROR(AVERAGEIFS(Baza[AFS],Baza[B],Таблица6[[#This Row],['#]])+(AVERAGEIFS(Baza[AFS],Baza[B],Таблица6[[#This Row],['#]])*0.2),"")</f>
        <v/>
      </c>
      <c r="G81" s="28" t="str">
        <f t="shared" si="14"/>
        <v/>
      </c>
      <c r="H81" s="28" t="str">
        <f>IFERROR(COUNTIFS(Baza[B],Таблица6[[#This Row],['#]],Baza[Win],"&gt;0")/C81*100,"")</f>
        <v/>
      </c>
      <c r="I81" s="110" t="str">
        <f>IF(SUMIFS(Baza[KO$],Baza[B],Таблица6[[#This Row],['#]])=0,"",SUMIFS(Baza[KO$],Baza[B],Таблица6[[#This Row],['#]]))</f>
        <v/>
      </c>
      <c r="J81" s="110" t="str">
        <f>IF(SUMIFS(Baza[WIN$],Baza[B],Таблица6[[#This Row],['#]])=0,"",SUMIFS(Baza[WIN$],Baza[B],Таблица6[[#This Row],['#]]))</f>
        <v/>
      </c>
      <c r="K81" s="37" t="str">
        <f t="shared" si="15"/>
        <v/>
      </c>
    </row>
    <row r="82" spans="2:11" ht="11.1" customHeight="1" x14ac:dyDescent="0.25">
      <c r="B82" s="96" t="str" cm="1">
        <f t="array" ref="B82">IFERROR(INDEX(Baza[B],SMALL(IF(SMALL(IF(COUNTIF($B$61:$B81,Baza[B])=0,COUNTIF(Baza[B],"&lt;"&amp;Baza[B])+1,""),1)=COUNTIF(Baza[B],"&lt;"&amp;Baza[B])+1,ROW(Baza[B])-MIN(ROW(Baza[B]))+1),1)),"")</f>
        <v/>
      </c>
      <c r="C82" s="37" t="str">
        <f>IF(Таблица6[[#This Row],['#]]="","",COUNTIFS(Baza[B],Таблица6[[#This Row],['#]])+SUMIFS(Baza[R],Baza[B],Таблица6[[#This Row],['#]]))</f>
        <v/>
      </c>
      <c r="D82" s="37" t="str">
        <f>IF(Таблица6[[#This Row],['#]]="","",SUMIFS(Baza[B$],Baza[B],Таблица6[[#This Row],['#]]))</f>
        <v/>
      </c>
      <c r="E82" s="37" t="str">
        <f t="shared" si="13"/>
        <v/>
      </c>
      <c r="F82" s="28" t="str">
        <f>IFERROR(AVERAGEIFS(Baza[AFS],Baza[B],Таблица6[[#This Row],['#]])+(AVERAGEIFS(Baza[AFS],Baza[B],Таблица6[[#This Row],['#]])*0.2),"")</f>
        <v/>
      </c>
      <c r="G82" s="28" t="str">
        <f t="shared" si="14"/>
        <v/>
      </c>
      <c r="H82" s="28" t="str">
        <f>IFERROR(COUNTIFS(Baza[B],Таблица6[[#This Row],['#]],Baza[Win],"&gt;0")/C82*100,"")</f>
        <v/>
      </c>
      <c r="I82" s="110" t="str">
        <f>IF(SUMIFS(Baza[KO$],Baza[B],Таблица6[[#This Row],['#]])=0,"",SUMIFS(Baza[KO$],Baza[B],Таблица6[[#This Row],['#]]))</f>
        <v/>
      </c>
      <c r="J82" s="110" t="str">
        <f>IF(SUMIFS(Baza[WIN$],Baza[B],Таблица6[[#This Row],['#]])=0,"",SUMIFS(Baza[WIN$],Baza[B],Таблица6[[#This Row],['#]]))</f>
        <v/>
      </c>
      <c r="K82" s="37" t="str">
        <f t="shared" si="15"/>
        <v/>
      </c>
    </row>
    <row r="83" spans="2:11" ht="11.1" customHeight="1" x14ac:dyDescent="0.25">
      <c r="B83" s="96" t="str" cm="1">
        <f t="array" ref="B83">IFERROR(INDEX(Baza[B],SMALL(IF(SMALL(IF(COUNTIF($B$61:$B82,Baza[B])=0,COUNTIF(Baza[B],"&lt;"&amp;Baza[B])+1,""),1)=COUNTIF(Baza[B],"&lt;"&amp;Baza[B])+1,ROW(Baza[B])-MIN(ROW(Baza[B]))+1),1)),"")</f>
        <v/>
      </c>
      <c r="C83" s="37" t="str">
        <f>IF(Таблица6[[#This Row],['#]]="","",COUNTIFS(Baza[B],Таблица6[[#This Row],['#]])+SUMIFS(Baza[R],Baza[B],Таблица6[[#This Row],['#]]))</f>
        <v/>
      </c>
      <c r="D83" s="37" t="str">
        <f>IF(Таблица6[[#This Row],['#]]="","",SUMIFS(Baza[B$],Baza[B],Таблица6[[#This Row],['#]]))</f>
        <v/>
      </c>
      <c r="E83" s="37" t="str">
        <f t="shared" si="13"/>
        <v/>
      </c>
      <c r="F83" s="28" t="str">
        <f>IFERROR(AVERAGEIFS(Baza[AFS],Baza[B],Таблица6[[#This Row],['#]])+(AVERAGEIFS(Baza[AFS],Baza[B],Таблица6[[#This Row],['#]])*0.2),"")</f>
        <v/>
      </c>
      <c r="G83" s="28" t="str">
        <f t="shared" si="14"/>
        <v/>
      </c>
      <c r="H83" s="28" t="str">
        <f>IFERROR(COUNTIFS(Baza[B],Таблица6[[#This Row],['#]],Baza[Win],"&gt;0")/C83*100,"")</f>
        <v/>
      </c>
      <c r="I83" s="110" t="str">
        <f>IF(SUMIFS(Baza[KO$],Baza[B],Таблица6[[#This Row],['#]])=0,"",SUMIFS(Baza[KO$],Baza[B],Таблица6[[#This Row],['#]]))</f>
        <v/>
      </c>
      <c r="J83" s="110" t="str">
        <f>IF(SUMIFS(Baza[WIN$],Baza[B],Таблица6[[#This Row],['#]])=0,"",SUMIFS(Baza[WIN$],Baza[B],Таблица6[[#This Row],['#]]))</f>
        <v/>
      </c>
      <c r="K83" s="37" t="str">
        <f t="shared" si="15"/>
        <v/>
      </c>
    </row>
    <row r="84" spans="2:11" ht="11.1" customHeight="1" x14ac:dyDescent="0.25">
      <c r="B84" s="96" t="str" cm="1">
        <f t="array" ref="B84">IFERROR(INDEX(Baza[B],SMALL(IF(SMALL(IF(COUNTIF($B$61:$B83,Baza[B])=0,COUNTIF(Baza[B],"&lt;"&amp;Baza[B])+1,""),1)=COUNTIF(Baza[B],"&lt;"&amp;Baza[B])+1,ROW(Baza[B])-MIN(ROW(Baza[B]))+1),1)),"")</f>
        <v/>
      </c>
      <c r="C84" s="37" t="str">
        <f>IF(Таблица6[[#This Row],['#]]="","",COUNTIFS(Baza[B],Таблица6[[#This Row],['#]])+SUMIFS(Baza[R],Baza[B],Таблица6[[#This Row],['#]]))</f>
        <v/>
      </c>
      <c r="D84" s="37" t="str">
        <f>IF(Таблица6[[#This Row],['#]]="","",SUMIFS(Baza[B$],Baza[B],Таблица6[[#This Row],['#]]))</f>
        <v/>
      </c>
      <c r="E84" s="37" t="str">
        <f t="shared" si="13"/>
        <v/>
      </c>
      <c r="F84" s="28" t="str">
        <f>IFERROR(AVERAGEIFS(Baza[AFS],Baza[B],Таблица6[[#This Row],['#]])+(AVERAGEIFS(Baza[AFS],Baza[B],Таблица6[[#This Row],['#]])*0.2),"")</f>
        <v/>
      </c>
      <c r="G84" s="28" t="str">
        <f t="shared" si="14"/>
        <v/>
      </c>
      <c r="H84" s="28" t="str">
        <f>IFERROR(COUNTIFS(Baza[B],Таблица6[[#This Row],['#]],Baza[Win],"&gt;0")/C84*100,"")</f>
        <v/>
      </c>
      <c r="I84" s="110" t="str">
        <f>IF(SUMIFS(Baza[KO$],Baza[B],Таблица6[[#This Row],['#]])=0,"",SUMIFS(Baza[KO$],Baza[B],Таблица6[[#This Row],['#]]))</f>
        <v/>
      </c>
      <c r="J84" s="110" t="str">
        <f>IF(SUMIFS(Baza[WIN$],Baza[B],Таблица6[[#This Row],['#]])=0,"",SUMIFS(Baza[WIN$],Baza[B],Таблица6[[#This Row],['#]]))</f>
        <v/>
      </c>
      <c r="K84" s="37" t="str">
        <f t="shared" si="15"/>
        <v/>
      </c>
    </row>
    <row r="85" spans="2:11" ht="11.1" customHeight="1" x14ac:dyDescent="0.25">
      <c r="B85" s="96" t="str" cm="1">
        <f t="array" ref="B85">IFERROR(INDEX(Baza[B],SMALL(IF(SMALL(IF(COUNTIF($B$61:$B84,Baza[B])=0,COUNTIF(Baza[B],"&lt;"&amp;Baza[B])+1,""),1)=COUNTIF(Baza[B],"&lt;"&amp;Baza[B])+1,ROW(Baza[B])-MIN(ROW(Baza[B]))+1),1)),"")</f>
        <v/>
      </c>
      <c r="C85" s="37" t="str">
        <f>IF(Таблица6[[#This Row],['#]]="","",COUNTIFS(Baza[B],Таблица6[[#This Row],['#]])+SUMIFS(Baza[R],Baza[B],Таблица6[[#This Row],['#]]))</f>
        <v/>
      </c>
      <c r="D85" s="37" t="str">
        <f>IF(Таблица6[[#This Row],['#]]="","",SUMIFS(Baza[B$],Baza[B],Таблица6[[#This Row],['#]]))</f>
        <v/>
      </c>
      <c r="E85" s="37" t="str">
        <f t="shared" si="13"/>
        <v/>
      </c>
      <c r="F85" s="28" t="str">
        <f>IFERROR(AVERAGEIFS(Baza[AFS],Baza[B],Таблица6[[#This Row],['#]])+(AVERAGEIFS(Baza[AFS],Baza[B],Таблица6[[#This Row],['#]])*0.2),"")</f>
        <v/>
      </c>
      <c r="G85" s="28" t="str">
        <f t="shared" si="14"/>
        <v/>
      </c>
      <c r="H85" s="28" t="str">
        <f>IFERROR(COUNTIFS(Baza[B],Таблица6[[#This Row],['#]],Baza[Win],"&gt;0")/C85*100,"")</f>
        <v/>
      </c>
      <c r="I85" s="110" t="str">
        <f>IF(SUMIFS(Baza[KO$],Baza[B],Таблица6[[#This Row],['#]])=0,"",SUMIFS(Baza[KO$],Baza[B],Таблица6[[#This Row],['#]]))</f>
        <v/>
      </c>
      <c r="J85" s="110" t="str">
        <f>IF(SUMIFS(Baza[WIN$],Baza[B],Таблица6[[#This Row],['#]])=0,"",SUMIFS(Baza[WIN$],Baza[B],Таблица6[[#This Row],['#]]))</f>
        <v/>
      </c>
      <c r="K85" s="37" t="str">
        <f t="shared" si="15"/>
        <v/>
      </c>
    </row>
    <row r="86" spans="2:11" ht="11.1" customHeight="1" x14ac:dyDescent="0.25">
      <c r="B86" s="96" t="str" cm="1">
        <f t="array" ref="B86">IFERROR(INDEX(Baza[B],SMALL(IF(SMALL(IF(COUNTIF($B$61:$B85,Baza[B])=0,COUNTIF(Baza[B],"&lt;"&amp;Baza[B])+1,""),1)=COUNTIF(Baza[B],"&lt;"&amp;Baza[B])+1,ROW(Baza[B])-MIN(ROW(Baza[B]))+1),1)),"")</f>
        <v/>
      </c>
      <c r="C86" s="37" t="str">
        <f>IF(Таблица6[[#This Row],['#]]="","",COUNTIFS(Baza[B],Таблица6[[#This Row],['#]])+SUMIFS(Baza[R],Baza[B],Таблица6[[#This Row],['#]]))</f>
        <v/>
      </c>
      <c r="D86" s="37" t="str">
        <f>IF(Таблица6[[#This Row],['#]]="","",SUMIFS(Baza[B$],Baza[B],Таблица6[[#This Row],['#]]))</f>
        <v/>
      </c>
      <c r="E86" s="37" t="str">
        <f t="shared" si="13"/>
        <v/>
      </c>
      <c r="F86" s="28" t="str">
        <f>IFERROR(AVERAGEIFS(Baza[AFS],Baza[B],Таблица6[[#This Row],['#]])+(AVERAGEIFS(Baza[AFS],Baza[B],Таблица6[[#This Row],['#]])*0.2),"")</f>
        <v/>
      </c>
      <c r="G86" s="28" t="str">
        <f t="shared" si="14"/>
        <v/>
      </c>
      <c r="H86" s="28" t="str">
        <f>IFERROR(COUNTIFS(Baza[B],Таблица6[[#This Row],['#]],Baza[Win],"&gt;0")/C86*100,"")</f>
        <v/>
      </c>
      <c r="I86" s="110" t="str">
        <f>IF(SUMIFS(Baza[KO$],Baza[B],Таблица6[[#This Row],['#]])=0,"",SUMIFS(Baza[KO$],Baza[B],Таблица6[[#This Row],['#]]))</f>
        <v/>
      </c>
      <c r="J86" s="110" t="str">
        <f>IF(SUMIFS(Baza[WIN$],Baza[B],Таблица6[[#This Row],['#]])=0,"",SUMIFS(Baza[WIN$],Baza[B],Таблица6[[#This Row],['#]]))</f>
        <v/>
      </c>
      <c r="K86" s="37" t="str">
        <f t="shared" si="15"/>
        <v/>
      </c>
    </row>
    <row r="87" spans="2:11" ht="11.1" customHeight="1" x14ac:dyDescent="0.25">
      <c r="B87" s="96" t="str" cm="1">
        <f t="array" ref="B87">IFERROR(INDEX(Baza[B],SMALL(IF(SMALL(IF(COUNTIF($B$61:$B86,Baza[B])=0,COUNTIF(Baza[B],"&lt;"&amp;Baza[B])+1,""),1)=COUNTIF(Baza[B],"&lt;"&amp;Baza[B])+1,ROW(Baza[B])-MIN(ROW(Baza[B]))+1),1)),"")</f>
        <v/>
      </c>
      <c r="C87" s="37" t="str">
        <f>IF(Таблица6[[#This Row],['#]]="","",COUNTIFS(Baza[B],Таблица6[[#This Row],['#]])+SUMIFS(Baza[R],Baza[B],Таблица6[[#This Row],['#]]))</f>
        <v/>
      </c>
      <c r="D87" s="37" t="str">
        <f>IF(Таблица6[[#This Row],['#]]="","",SUMIFS(Baza[B$],Baza[B],Таблица6[[#This Row],['#]]))</f>
        <v/>
      </c>
      <c r="E87" s="37" t="str">
        <f t="shared" si="13"/>
        <v/>
      </c>
      <c r="F87" s="28" t="str">
        <f>IFERROR(AVERAGEIFS(Baza[AFS],Baza[B],Таблица6[[#This Row],['#]])+(AVERAGEIFS(Baza[AFS],Baza[B],Таблица6[[#This Row],['#]])*0.2),"")</f>
        <v/>
      </c>
      <c r="G87" s="28" t="str">
        <f t="shared" si="14"/>
        <v/>
      </c>
      <c r="H87" s="28" t="str">
        <f>IFERROR(COUNTIFS(Baza[B],Таблица6[[#This Row],['#]],Baza[Win],"&gt;0")/C87*100,"")</f>
        <v/>
      </c>
      <c r="I87" s="110" t="str">
        <f>IF(SUMIFS(Baza[KO$],Baza[B],Таблица6[[#This Row],['#]])=0,"",SUMIFS(Baza[KO$],Baza[B],Таблица6[[#This Row],['#]]))</f>
        <v/>
      </c>
      <c r="J87" s="110" t="str">
        <f>IF(SUMIFS(Baza[WIN$],Baza[B],Таблица6[[#This Row],['#]])=0,"",SUMIFS(Baza[WIN$],Baza[B],Таблица6[[#This Row],['#]]))</f>
        <v/>
      </c>
      <c r="K87" s="37" t="str">
        <f t="shared" si="15"/>
        <v/>
      </c>
    </row>
    <row r="88" spans="2:11" ht="11.1" customHeight="1" x14ac:dyDescent="0.25">
      <c r="B88" s="96" t="str" cm="1">
        <f t="array" ref="B88">IFERROR(INDEX(Baza[B],SMALL(IF(SMALL(IF(COUNTIF($B$61:$B87,Baza[B])=0,COUNTIF(Baza[B],"&lt;"&amp;Baza[B])+1,""),1)=COUNTIF(Baza[B],"&lt;"&amp;Baza[B])+1,ROW(Baza[B])-MIN(ROW(Baza[B]))+1),1)),"")</f>
        <v/>
      </c>
      <c r="C88" s="37" t="str">
        <f>IF(Таблица6[[#This Row],['#]]="","",COUNTIFS(Baza[B],Таблица6[[#This Row],['#]])+SUMIFS(Baza[R],Baza[B],Таблица6[[#This Row],['#]]))</f>
        <v/>
      </c>
      <c r="D88" s="37" t="str">
        <f>IF(Таблица6[[#This Row],['#]]="","",SUMIFS(Baza[B$],Baza[B],Таблица6[[#This Row],['#]]))</f>
        <v/>
      </c>
      <c r="E88" s="37" t="str">
        <f t="shared" si="13"/>
        <v/>
      </c>
      <c r="F88" s="28" t="str">
        <f>IFERROR(AVERAGEIFS(Baza[AFS],Baza[B],Таблица6[[#This Row],['#]])+(AVERAGEIFS(Baza[AFS],Baza[B],Таблица6[[#This Row],['#]])*0.2),"")</f>
        <v/>
      </c>
      <c r="G88" s="28" t="str">
        <f t="shared" si="14"/>
        <v/>
      </c>
      <c r="H88" s="28" t="str">
        <f>IFERROR(COUNTIFS(Baza[B],Таблица6[[#This Row],['#]],Baza[Win],"&gt;0")/C88*100,"")</f>
        <v/>
      </c>
      <c r="I88" s="110" t="str">
        <f>IF(SUMIFS(Baza[KO$],Baza[B],Таблица6[[#This Row],['#]])=0,"",SUMIFS(Baza[KO$],Baza[B],Таблица6[[#This Row],['#]]))</f>
        <v/>
      </c>
      <c r="J88" s="110" t="str">
        <f>IF(SUMIFS(Baza[WIN$],Baza[B],Таблица6[[#This Row],['#]])=0,"",SUMIFS(Baza[WIN$],Baza[B],Таблица6[[#This Row],['#]]))</f>
        <v/>
      </c>
      <c r="K88" s="37" t="str">
        <f t="shared" si="15"/>
        <v/>
      </c>
    </row>
    <row r="89" spans="2:11" ht="11.1" customHeight="1" x14ac:dyDescent="0.25">
      <c r="B89" s="96" t="str" cm="1">
        <f t="array" ref="B89">IFERROR(INDEX(Baza[B],SMALL(IF(SMALL(IF(COUNTIF($B$61:$B88,Baza[B])=0,COUNTIF(Baza[B],"&lt;"&amp;Baza[B])+1,""),1)=COUNTIF(Baza[B],"&lt;"&amp;Baza[B])+1,ROW(Baza[B])-MIN(ROW(Baza[B]))+1),1)),"")</f>
        <v/>
      </c>
      <c r="C89" s="37" t="str">
        <f>IF(Таблица6[[#This Row],['#]]="","",COUNTIFS(Baza[B],Таблица6[[#This Row],['#]])+SUMIFS(Baza[R],Baza[B],Таблица6[[#This Row],['#]]))</f>
        <v/>
      </c>
      <c r="D89" s="37" t="str">
        <f>IF(Таблица6[[#This Row],['#]]="","",SUMIFS(Baza[B$],Baza[B],Таблица6[[#This Row],['#]]))</f>
        <v/>
      </c>
      <c r="E89" s="37" t="str">
        <f t="shared" si="13"/>
        <v/>
      </c>
      <c r="F89" s="28" t="str">
        <f>IFERROR(AVERAGEIFS(Baza[AFS],Baza[B],Таблица6[[#This Row],['#]])+(AVERAGEIFS(Baza[AFS],Baza[B],Таблица6[[#This Row],['#]])*0.2),"")</f>
        <v/>
      </c>
      <c r="G89" s="28" t="str">
        <f t="shared" si="14"/>
        <v/>
      </c>
      <c r="H89" s="28" t="str">
        <f>IFERROR(COUNTIFS(Baza[B],Таблица6[[#This Row],['#]],Baza[Win],"&gt;0")/C89*100,"")</f>
        <v/>
      </c>
      <c r="I89" s="110" t="str">
        <f>IF(SUMIFS(Baza[KO$],Baza[B],Таблица6[[#This Row],['#]])=0,"",SUMIFS(Baza[KO$],Baza[B],Таблица6[[#This Row],['#]]))</f>
        <v/>
      </c>
      <c r="J89" s="110" t="str">
        <f>IF(SUMIFS(Baza[WIN$],Baza[B],Таблица6[[#This Row],['#]])=0,"",SUMIFS(Baza[WIN$],Baza[B],Таблица6[[#This Row],['#]]))</f>
        <v/>
      </c>
      <c r="K89" s="37" t="str">
        <f t="shared" si="15"/>
        <v/>
      </c>
    </row>
    <row r="90" spans="2:11" ht="11.1" customHeight="1" x14ac:dyDescent="0.25">
      <c r="B90" s="96" t="str" cm="1">
        <f t="array" ref="B90">IFERROR(INDEX(Baza[B],SMALL(IF(SMALL(IF(COUNTIF($B$61:$B89,Baza[B])=0,COUNTIF(Baza[B],"&lt;"&amp;Baza[B])+1,""),1)=COUNTIF(Baza[B],"&lt;"&amp;Baza[B])+1,ROW(Baza[B])-MIN(ROW(Baza[B]))+1),1)),"")</f>
        <v/>
      </c>
      <c r="C90" s="37" t="str">
        <f>IF(Таблица6[[#This Row],['#]]="","",COUNTIFS(Baza[B],Таблица6[[#This Row],['#]])+SUMIFS(Baza[R],Baza[B],Таблица6[[#This Row],['#]]))</f>
        <v/>
      </c>
      <c r="D90" s="37" t="str">
        <f>IF(Таблица6[[#This Row],['#]]="","",SUMIFS(Baza[B$],Baza[B],Таблица6[[#This Row],['#]]))</f>
        <v/>
      </c>
      <c r="E90" s="37" t="str">
        <f t="shared" si="13"/>
        <v/>
      </c>
      <c r="F90" s="28" t="str">
        <f>IFERROR(AVERAGEIFS(Baza[AFS],Baza[B],Таблица6[[#This Row],['#]])+(AVERAGEIFS(Baza[AFS],Baza[B],Таблица6[[#This Row],['#]])*0.2),"")</f>
        <v/>
      </c>
      <c r="G90" s="28" t="str">
        <f t="shared" si="14"/>
        <v/>
      </c>
      <c r="H90" s="28" t="str">
        <f>IFERROR(COUNTIFS(Baza[B],Таблица6[[#This Row],['#]],Baza[Win],"&gt;0")/C90*100,"")</f>
        <v/>
      </c>
      <c r="I90" s="110" t="str">
        <f>IF(SUMIFS(Baza[KO$],Baza[B],Таблица6[[#This Row],['#]])=0,"",SUMIFS(Baza[KO$],Baza[B],Таблица6[[#This Row],['#]]))</f>
        <v/>
      </c>
      <c r="J90" s="110" t="str">
        <f>IF(SUMIFS(Baza[WIN$],Baza[B],Таблица6[[#This Row],['#]])=0,"",SUMIFS(Baza[WIN$],Baza[B],Таблица6[[#This Row],['#]]))</f>
        <v/>
      </c>
      <c r="K90" s="37" t="str">
        <f t="shared" si="15"/>
        <v/>
      </c>
    </row>
    <row r="91" spans="2:11" ht="11.1" customHeight="1" x14ac:dyDescent="0.25">
      <c r="B91" s="96" t="str" cm="1">
        <f t="array" ref="B91">IFERROR(INDEX(Baza[B],SMALL(IF(SMALL(IF(COUNTIF($B$61:$B90,Baza[B])=0,COUNTIF(Baza[B],"&lt;"&amp;Baza[B])+1,""),1)=COUNTIF(Baza[B],"&lt;"&amp;Baza[B])+1,ROW(Baza[B])-MIN(ROW(Baza[B]))+1),1)),"")</f>
        <v/>
      </c>
      <c r="C91" s="37" t="str">
        <f>IF(Таблица6[[#This Row],['#]]="","",COUNTIFS(Baza[B],Таблица6[[#This Row],['#]])+SUMIFS(Baza[R],Baza[B],Таблица6[[#This Row],['#]]))</f>
        <v/>
      </c>
      <c r="D91" s="37" t="str">
        <f>IF(Таблица6[[#This Row],['#]]="","",SUMIFS(Baza[B$],Baza[B],Таблица6[[#This Row],['#]]))</f>
        <v/>
      </c>
      <c r="E91" s="37" t="str">
        <f t="shared" si="13"/>
        <v/>
      </c>
      <c r="F91" s="28" t="str">
        <f>IFERROR(AVERAGEIFS(Baza[AFS],Baza[B],Таблица6[[#This Row],['#]])+(AVERAGEIFS(Baza[AFS],Baza[B],Таблица6[[#This Row],['#]])*0.2),"")</f>
        <v/>
      </c>
      <c r="G91" s="28" t="str">
        <f t="shared" si="14"/>
        <v/>
      </c>
      <c r="H91" s="28" t="str">
        <f>IFERROR(COUNTIFS(Baza[B],Таблица6[[#This Row],['#]],Baza[Win],"&gt;0")/C91*100,"")</f>
        <v/>
      </c>
      <c r="I91" s="110" t="str">
        <f>IF(SUMIFS(Baza[KO$],Baza[B],Таблица6[[#This Row],['#]])=0,"",SUMIFS(Baza[KO$],Baza[B],Таблица6[[#This Row],['#]]))</f>
        <v/>
      </c>
      <c r="J91" s="110" t="str">
        <f>IF(SUMIFS(Baza[WIN$],Baza[B],Таблица6[[#This Row],['#]])=0,"",SUMIFS(Baza[WIN$],Baza[B],Таблица6[[#This Row],['#]]))</f>
        <v/>
      </c>
      <c r="K91" s="37" t="str">
        <f t="shared" si="15"/>
        <v/>
      </c>
    </row>
    <row r="92" spans="2:11" ht="11.1" customHeight="1" x14ac:dyDescent="0.25">
      <c r="B92" s="96" t="str" cm="1">
        <f t="array" ref="B92">IFERROR(INDEX(Baza[B],SMALL(IF(SMALL(IF(COUNTIF($B$61:$B91,Baza[B])=0,COUNTIF(Baza[B],"&lt;"&amp;Baza[B])+1,""),1)=COUNTIF(Baza[B],"&lt;"&amp;Baza[B])+1,ROW(Baza[B])-MIN(ROW(Baza[B]))+1),1)),"")</f>
        <v/>
      </c>
      <c r="C92" s="37" t="str">
        <f>IF(Таблица6[[#This Row],['#]]="","",COUNTIFS(Baza[B],Таблица6[[#This Row],['#]])+SUMIFS(Baza[R],Baza[B],Таблица6[[#This Row],['#]]))</f>
        <v/>
      </c>
      <c r="D92" s="37" t="str">
        <f>IF(Таблица6[[#This Row],['#]]="","",SUMIFS(Baza[B$],Baza[B],Таблица6[[#This Row],['#]]))</f>
        <v/>
      </c>
      <c r="E92" s="37" t="str">
        <f t="shared" si="13"/>
        <v/>
      </c>
      <c r="F92" s="28" t="str">
        <f>IFERROR(AVERAGEIFS(Baza[AFS],Baza[B],Таблица6[[#This Row],['#]])+(AVERAGEIFS(Baza[AFS],Baza[B],Таблица6[[#This Row],['#]])*0.2),"")</f>
        <v/>
      </c>
      <c r="G92" s="28" t="str">
        <f t="shared" si="14"/>
        <v/>
      </c>
      <c r="H92" s="28" t="str">
        <f>IFERROR(COUNTIFS(Baza[B],Таблица6[[#This Row],['#]],Baza[Win],"&gt;0")/C92*100,"")</f>
        <v/>
      </c>
      <c r="I92" s="110" t="str">
        <f>IF(SUMIFS(Baza[KO$],Baza[B],Таблица6[[#This Row],['#]])=0,"",SUMIFS(Baza[KO$],Baza[B],Таблица6[[#This Row],['#]]))</f>
        <v/>
      </c>
      <c r="J92" s="110" t="str">
        <f>IF(SUMIFS(Baza[WIN$],Baza[B],Таблица6[[#This Row],['#]])=0,"",SUMIFS(Baza[WIN$],Baza[B],Таблица6[[#This Row],['#]]))</f>
        <v/>
      </c>
      <c r="K92" s="37" t="str">
        <f t="shared" si="15"/>
        <v/>
      </c>
    </row>
    <row r="93" spans="2:11" ht="11.1" customHeight="1" x14ac:dyDescent="0.25">
      <c r="B93" s="96" t="str" cm="1">
        <f t="array" ref="B93">IFERROR(INDEX(Baza[B],SMALL(IF(SMALL(IF(COUNTIF($B$61:$B92,Baza[B])=0,COUNTIF(Baza[B],"&lt;"&amp;Baza[B])+1,""),1)=COUNTIF(Baza[B],"&lt;"&amp;Baza[B])+1,ROW(Baza[B])-MIN(ROW(Baza[B]))+1),1)),"")</f>
        <v/>
      </c>
      <c r="C93" s="37" t="str">
        <f>IF(Таблица6[[#This Row],['#]]="","",COUNTIFS(Baza[B],Таблица6[[#This Row],['#]])+SUMIFS(Baza[R],Baza[B],Таблица6[[#This Row],['#]]))</f>
        <v/>
      </c>
      <c r="D93" s="37" t="str">
        <f>IF(Таблица6[[#This Row],['#]]="","",SUMIFS(Baza[B$],Baza[B],Таблица6[[#This Row],['#]]))</f>
        <v/>
      </c>
      <c r="E93" s="37" t="str">
        <f t="shared" si="13"/>
        <v/>
      </c>
      <c r="F93" s="28" t="str">
        <f>IFERROR(AVERAGEIFS(Baza[AFS],Baza[B],Таблица6[[#This Row],['#]])+(AVERAGEIFS(Baza[AFS],Baza[B],Таблица6[[#This Row],['#]])*0.2),"")</f>
        <v/>
      </c>
      <c r="G93" s="28" t="str">
        <f t="shared" si="14"/>
        <v/>
      </c>
      <c r="H93" s="28" t="str">
        <f>IFERROR(COUNTIFS(Baza[B],Таблица6[[#This Row],['#]],Baza[Win],"&gt;0")/C93*100,"")</f>
        <v/>
      </c>
      <c r="I93" s="110" t="str">
        <f>IF(SUMIFS(Baza[KO$],Baza[B],Таблица6[[#This Row],['#]])=0,"",SUMIFS(Baza[KO$],Baza[B],Таблица6[[#This Row],['#]]))</f>
        <v/>
      </c>
      <c r="J93" s="110" t="str">
        <f>IF(SUMIFS(Baza[WIN$],Baza[B],Таблица6[[#This Row],['#]])=0,"",SUMIFS(Baza[WIN$],Baza[B],Таблица6[[#This Row],['#]]))</f>
        <v/>
      </c>
      <c r="K93" s="37" t="str">
        <f t="shared" si="15"/>
        <v/>
      </c>
    </row>
    <row r="94" spans="2:11" ht="11.1" customHeight="1" x14ac:dyDescent="0.25">
      <c r="B94" s="96" t="str" cm="1">
        <f t="array" ref="B94">IFERROR(INDEX(Baza[B],SMALL(IF(SMALL(IF(COUNTIF($B$61:$B93,Baza[B])=0,COUNTIF(Baza[B],"&lt;"&amp;Baza[B])+1,""),1)=COUNTIF(Baza[B],"&lt;"&amp;Baza[B])+1,ROW(Baza[B])-MIN(ROW(Baza[B]))+1),1)),"")</f>
        <v/>
      </c>
      <c r="C94" s="37" t="str">
        <f>IF(Таблица6[[#This Row],['#]]="","",COUNTIFS(Baza[B],Таблица6[[#This Row],['#]])+SUMIFS(Baza[R],Baza[B],Таблица6[[#This Row],['#]]))</f>
        <v/>
      </c>
      <c r="D94" s="37" t="str">
        <f>IF(Таблица6[[#This Row],['#]]="","",SUMIFS(Baza[B$],Baza[B],Таблица6[[#This Row],['#]]))</f>
        <v/>
      </c>
      <c r="E94" s="37" t="str">
        <f t="shared" si="13"/>
        <v/>
      </c>
      <c r="F94" s="28" t="str">
        <f>IFERROR(AVERAGEIFS(Baza[AFS],Baza[B],Таблица6[[#This Row],['#]])+(AVERAGEIFS(Baza[AFS],Baza[B],Таблица6[[#This Row],['#]])*0.2),"")</f>
        <v/>
      </c>
      <c r="G94" s="28" t="str">
        <f t="shared" si="14"/>
        <v/>
      </c>
      <c r="H94" s="28" t="str">
        <f>IFERROR(COUNTIFS(Baza[B],Таблица6[[#This Row],['#]],Baza[Win],"&gt;0")/C94*100,"")</f>
        <v/>
      </c>
      <c r="I94" s="110" t="str">
        <f>IF(SUMIFS(Baza[KO$],Baza[B],Таблица6[[#This Row],['#]])=0,"",SUMIFS(Baza[KO$],Baza[B],Таблица6[[#This Row],['#]]))</f>
        <v/>
      </c>
      <c r="J94" s="110" t="str">
        <f>IF(SUMIFS(Baza[WIN$],Baza[B],Таблица6[[#This Row],['#]])=0,"",SUMIFS(Baza[WIN$],Baza[B],Таблица6[[#This Row],['#]]))</f>
        <v/>
      </c>
      <c r="K94" s="37" t="str">
        <f t="shared" si="15"/>
        <v/>
      </c>
    </row>
    <row r="95" spans="2:11" ht="11.1" customHeight="1" x14ac:dyDescent="0.25">
      <c r="B95" s="96" t="str" cm="1">
        <f t="array" ref="B95">IFERROR(INDEX(Baza[B],SMALL(IF(SMALL(IF(COUNTIF($B$61:$B94,Baza[B])=0,COUNTIF(Baza[B],"&lt;"&amp;Baza[B])+1,""),1)=COUNTIF(Baza[B],"&lt;"&amp;Baza[B])+1,ROW(Baza[B])-MIN(ROW(Baza[B]))+1),1)),"")</f>
        <v/>
      </c>
      <c r="C95" s="37" t="str">
        <f>IF(Таблица6[[#This Row],['#]]="","",COUNTIFS(Baza[B],Таблица6[[#This Row],['#]])+SUMIFS(Baza[R],Baza[B],Таблица6[[#This Row],['#]]))</f>
        <v/>
      </c>
      <c r="D95" s="37" t="str">
        <f>IF(Таблица6[[#This Row],['#]]="","",SUMIFS(Baza[B$],Baza[B],Таблица6[[#This Row],['#]]))</f>
        <v/>
      </c>
      <c r="E95" s="37" t="str">
        <f t="shared" si="13"/>
        <v/>
      </c>
      <c r="F95" s="28" t="str">
        <f>IFERROR(AVERAGEIFS(Baza[AFS],Baza[B],Таблица6[[#This Row],['#]])+(AVERAGEIFS(Baza[AFS],Baza[B],Таблица6[[#This Row],['#]])*0.2),"")</f>
        <v/>
      </c>
      <c r="G95" s="28" t="str">
        <f t="shared" si="14"/>
        <v/>
      </c>
      <c r="H95" s="28" t="str">
        <f>IFERROR(COUNTIFS(Baza[B],Таблица6[[#This Row],['#]],Baza[Win],"&gt;0")/C95*100,"")</f>
        <v/>
      </c>
      <c r="I95" s="110" t="str">
        <f>IF(SUMIFS(Baza[KO$],Baza[B],Таблица6[[#This Row],['#]])=0,"",SUMIFS(Baza[KO$],Baza[B],Таблица6[[#This Row],['#]]))</f>
        <v/>
      </c>
      <c r="J95" s="110" t="str">
        <f>IF(SUMIFS(Baza[WIN$],Baza[B],Таблица6[[#This Row],['#]])=0,"",SUMIFS(Baza[WIN$],Baza[B],Таблица6[[#This Row],['#]]))</f>
        <v/>
      </c>
      <c r="K95" s="37" t="str">
        <f t="shared" si="15"/>
        <v/>
      </c>
    </row>
    <row r="96" spans="2:11" ht="11.1" customHeight="1" x14ac:dyDescent="0.25">
      <c r="B96" s="96" t="str" cm="1">
        <f t="array" ref="B96">IFERROR(INDEX(Baza[B],SMALL(IF(SMALL(IF(COUNTIF($B$61:$B95,Baza[B])=0,COUNTIF(Baza[B],"&lt;"&amp;Baza[B])+1,""),1)=COUNTIF(Baza[B],"&lt;"&amp;Baza[B])+1,ROW(Baza[B])-MIN(ROW(Baza[B]))+1),1)),"")</f>
        <v/>
      </c>
      <c r="C96" s="37" t="str">
        <f>IF(Таблица6[[#This Row],['#]]="","",COUNTIFS(Baza[B],Таблица6[[#This Row],['#]])+SUMIFS(Baza[R],Baza[B],Таблица6[[#This Row],['#]]))</f>
        <v/>
      </c>
      <c r="D96" s="37" t="str">
        <f>IF(Таблица6[[#This Row],['#]]="","",SUMIFS(Baza[B$],Baza[B],Таблица6[[#This Row],['#]]))</f>
        <v/>
      </c>
      <c r="E96" s="37" t="str">
        <f t="shared" si="13"/>
        <v/>
      </c>
      <c r="F96" s="28" t="str">
        <f>IFERROR(AVERAGEIFS(Baza[AFS],Baza[B],Таблица6[[#This Row],['#]])+(AVERAGEIFS(Baza[AFS],Baza[B],Таблица6[[#This Row],['#]])*0.2),"")</f>
        <v/>
      </c>
      <c r="G96" s="28" t="str">
        <f t="shared" si="14"/>
        <v/>
      </c>
      <c r="H96" s="28" t="str">
        <f>IFERROR(COUNTIFS(Baza[B],Таблица6[[#This Row],['#]],Baza[Win],"&gt;0")/C96*100,"")</f>
        <v/>
      </c>
      <c r="I96" s="110" t="str">
        <f>IF(SUMIFS(Baza[KO$],Baza[B],Таблица6[[#This Row],['#]])=0,"",SUMIFS(Baza[KO$],Baza[B],Таблица6[[#This Row],['#]]))</f>
        <v/>
      </c>
      <c r="J96" s="110" t="str">
        <f>IF(SUMIFS(Baza[WIN$],Baza[B],Таблица6[[#This Row],['#]])=0,"",SUMIFS(Baza[WIN$],Baza[B],Таблица6[[#This Row],['#]]))</f>
        <v/>
      </c>
      <c r="K96" s="37" t="str">
        <f t="shared" si="15"/>
        <v/>
      </c>
    </row>
    <row r="97" spans="2:11" ht="11.1" customHeight="1" x14ac:dyDescent="0.25">
      <c r="B97" s="96" t="str" cm="1">
        <f t="array" ref="B97">IFERROR(INDEX(Baza[B],SMALL(IF(SMALL(IF(COUNTIF($B$61:$B96,Baza[B])=0,COUNTIF(Baza[B],"&lt;"&amp;Baza[B])+1,""),1)=COUNTIF(Baza[B],"&lt;"&amp;Baza[B])+1,ROW(Baza[B])-MIN(ROW(Baza[B]))+1),1)),"")</f>
        <v/>
      </c>
      <c r="C97" s="37" t="str">
        <f>IF(Таблица6[[#This Row],['#]]="","",COUNTIFS(Baza[B],Таблица6[[#This Row],['#]])+SUMIFS(Baza[R],Baza[B],Таблица6[[#This Row],['#]]))</f>
        <v/>
      </c>
      <c r="D97" s="37" t="str">
        <f>IF(Таблица6[[#This Row],['#]]="","",SUMIFS(Baza[B$],Baza[B],Таблица6[[#This Row],['#]]))</f>
        <v/>
      </c>
      <c r="E97" s="37" t="str">
        <f t="shared" si="13"/>
        <v/>
      </c>
      <c r="F97" s="28" t="str">
        <f>IFERROR(AVERAGEIFS(Baza[AFS],Baza[B],Таблица6[[#This Row],['#]])+(AVERAGEIFS(Baza[AFS],Baza[B],Таблица6[[#This Row],['#]])*0.2),"")</f>
        <v/>
      </c>
      <c r="G97" s="28" t="str">
        <f t="shared" si="14"/>
        <v/>
      </c>
      <c r="H97" s="28" t="str">
        <f>IFERROR(COUNTIFS(Baza[B],Таблица6[[#This Row],['#]],Baza[Win],"&gt;0")/C97*100,"")</f>
        <v/>
      </c>
      <c r="I97" s="110" t="str">
        <f>IF(SUMIFS(Baza[KO$],Baza[B],Таблица6[[#This Row],['#]])=0,"",SUMIFS(Baza[KO$],Baza[B],Таблица6[[#This Row],['#]]))</f>
        <v/>
      </c>
      <c r="J97" s="110" t="str">
        <f>IF(SUMIFS(Baza[WIN$],Baza[B],Таблица6[[#This Row],['#]])=0,"",SUMIFS(Baza[WIN$],Baza[B],Таблица6[[#This Row],['#]]))</f>
        <v/>
      </c>
      <c r="K97" s="37" t="str">
        <f t="shared" si="15"/>
        <v/>
      </c>
    </row>
    <row r="98" spans="2:11" ht="11.1" customHeight="1" x14ac:dyDescent="0.25">
      <c r="B98" s="96" t="str" cm="1">
        <f t="array" ref="B98">IFERROR(INDEX(Baza[B],SMALL(IF(SMALL(IF(COUNTIF($B$61:$B97,Baza[B])=0,COUNTIF(Baza[B],"&lt;"&amp;Baza[B])+1,""),1)=COUNTIF(Baza[B],"&lt;"&amp;Baza[B])+1,ROW(Baza[B])-MIN(ROW(Baza[B]))+1),1)),"")</f>
        <v/>
      </c>
      <c r="C98" s="37" t="str">
        <f>IF(Таблица6[[#This Row],['#]]="","",COUNTIFS(Baza[B],Таблица6[[#This Row],['#]])+SUMIFS(Baza[R],Baza[B],Таблица6[[#This Row],['#]]))</f>
        <v/>
      </c>
      <c r="D98" s="37" t="str">
        <f>IF(Таблица6[[#This Row],['#]]="","",SUMIFS(Baza[B$],Baza[B],Таблица6[[#This Row],['#]]))</f>
        <v/>
      </c>
      <c r="E98" s="37" t="str">
        <f t="shared" si="13"/>
        <v/>
      </c>
      <c r="F98" s="28" t="str">
        <f>IFERROR(AVERAGEIFS(Baza[AFS],Baza[B],Таблица6[[#This Row],['#]])+(AVERAGEIFS(Baza[AFS],Baza[B],Таблица6[[#This Row],['#]])*0.2),"")</f>
        <v/>
      </c>
      <c r="G98" s="28" t="str">
        <f t="shared" si="14"/>
        <v/>
      </c>
      <c r="H98" s="28" t="str">
        <f>IFERROR(COUNTIFS(Baza[B],Таблица6[[#This Row],['#]],Baza[Win],"&gt;0")/C98*100,"")</f>
        <v/>
      </c>
      <c r="I98" s="110" t="str">
        <f>IF(SUMIFS(Baza[KO$],Baza[B],Таблица6[[#This Row],['#]])=0,"",SUMIFS(Baza[KO$],Baza[B],Таблица6[[#This Row],['#]]))</f>
        <v/>
      </c>
      <c r="J98" s="110" t="str">
        <f>IF(SUMIFS(Baza[WIN$],Baza[B],Таблица6[[#This Row],['#]])=0,"",SUMIFS(Baza[WIN$],Baza[B],Таблица6[[#This Row],['#]]))</f>
        <v/>
      </c>
      <c r="K98" s="37" t="str">
        <f t="shared" si="15"/>
        <v/>
      </c>
    </row>
    <row r="99" spans="2:11" ht="11.1" customHeight="1" x14ac:dyDescent="0.25">
      <c r="B99" s="96" t="str" cm="1">
        <f t="array" ref="B99">IFERROR(INDEX(Baza[B],SMALL(IF(SMALL(IF(COUNTIF($B$61:$B98,Baza[B])=0,COUNTIF(Baza[B],"&lt;"&amp;Baza[B])+1,""),1)=COUNTIF(Baza[B],"&lt;"&amp;Baza[B])+1,ROW(Baza[B])-MIN(ROW(Baza[B]))+1),1)),"")</f>
        <v/>
      </c>
      <c r="C99" s="37" t="str">
        <f>IF(Таблица6[[#This Row],['#]]="","",COUNTIFS(Baza[B],Таблица6[[#This Row],['#]])+SUMIFS(Baza[R],Baza[B],Таблица6[[#This Row],['#]]))</f>
        <v/>
      </c>
      <c r="D99" s="37" t="str">
        <f>IF(Таблица6[[#This Row],['#]]="","",SUMIFS(Baza[B$],Baza[B],Таблица6[[#This Row],['#]]))</f>
        <v/>
      </c>
      <c r="E99" s="37" t="str">
        <f t="shared" si="13"/>
        <v/>
      </c>
      <c r="F99" s="28" t="str">
        <f>IFERROR(AVERAGEIFS(Baza[AFS],Baza[B],Таблица6[[#This Row],['#]])+(AVERAGEIFS(Baza[AFS],Baza[B],Таблица6[[#This Row],['#]])*0.2),"")</f>
        <v/>
      </c>
      <c r="G99" s="28" t="str">
        <f t="shared" si="14"/>
        <v/>
      </c>
      <c r="H99" s="28" t="str">
        <f>IFERROR(COUNTIFS(Baza[B],Таблица6[[#This Row],['#]],Baza[Win],"&gt;0")/C99*100,"")</f>
        <v/>
      </c>
      <c r="I99" s="110" t="str">
        <f>IF(SUMIFS(Baza[KO$],Baza[B],Таблица6[[#This Row],['#]])=0,"",SUMIFS(Baza[KO$],Baza[B],Таблица6[[#This Row],['#]]))</f>
        <v/>
      </c>
      <c r="J99" s="110" t="str">
        <f>IF(SUMIFS(Baza[WIN$],Baza[B],Таблица6[[#This Row],['#]])=0,"",SUMIFS(Baza[WIN$],Baza[B],Таблица6[[#This Row],['#]]))</f>
        <v/>
      </c>
      <c r="K99" s="37" t="str">
        <f t="shared" si="15"/>
        <v/>
      </c>
    </row>
    <row r="100" spans="2:11" ht="11.1" customHeight="1" x14ac:dyDescent="0.25">
      <c r="B100" s="96" t="str" cm="1">
        <f t="array" ref="B100">IFERROR(INDEX(Baza[B],SMALL(IF(SMALL(IF(COUNTIF($B$61:$B99,Baza[B])=0,COUNTIF(Baza[B],"&lt;"&amp;Baza[B])+1,""),1)=COUNTIF(Baza[B],"&lt;"&amp;Baza[B])+1,ROW(Baza[B])-MIN(ROW(Baza[B]))+1),1)),"")</f>
        <v/>
      </c>
      <c r="C100" s="37" t="str">
        <f>IF(Таблица6[[#This Row],['#]]="","",COUNTIFS(Baza[B],Таблица6[[#This Row],['#]])+SUMIFS(Baza[R],Baza[B],Таблица6[[#This Row],['#]]))</f>
        <v/>
      </c>
      <c r="D100" s="37" t="str">
        <f>IF(Таблица6[[#This Row],['#]]="","",SUMIFS(Baza[B$],Baza[B],Таблица6[[#This Row],['#]]))</f>
        <v/>
      </c>
      <c r="E100" s="37" t="str">
        <f t="shared" si="13"/>
        <v/>
      </c>
      <c r="F100" s="28" t="str">
        <f>IFERROR(AVERAGEIFS(Baza[AFS],Baza[B],Таблица6[[#This Row],['#]])+(AVERAGEIFS(Baza[AFS],Baza[B],Таблица6[[#This Row],['#]])*0.2),"")</f>
        <v/>
      </c>
      <c r="G100" s="28" t="str">
        <f t="shared" si="14"/>
        <v/>
      </c>
      <c r="H100" s="28" t="str">
        <f>IFERROR(COUNTIFS(Baza[B],Таблица6[[#This Row],['#]],Baza[Win],"&gt;0")/C100*100,"")</f>
        <v/>
      </c>
      <c r="I100" s="110" t="str">
        <f>IF(SUMIFS(Baza[KO$],Baza[B],Таблица6[[#This Row],['#]])=0,"",SUMIFS(Baza[KO$],Baza[B],Таблица6[[#This Row],['#]]))</f>
        <v/>
      </c>
      <c r="J100" s="110" t="str">
        <f>IF(SUMIFS(Baza[WIN$],Baza[B],Таблица6[[#This Row],['#]])=0,"",SUMIFS(Baza[WIN$],Baza[B],Таблица6[[#This Row],['#]]))</f>
        <v/>
      </c>
      <c r="K100" s="37" t="str">
        <f t="shared" si="15"/>
        <v/>
      </c>
    </row>
    <row r="101" spans="2:11" ht="11.1" customHeight="1" x14ac:dyDescent="0.25">
      <c r="B101" s="96" t="str" cm="1">
        <f t="array" ref="B101">IFERROR(INDEX(Baza[B],SMALL(IF(SMALL(IF(COUNTIF($B$61:$B100,Baza[B])=0,COUNTIF(Baza[B],"&lt;"&amp;Baza[B])+1,""),1)=COUNTIF(Baza[B],"&lt;"&amp;Baza[B])+1,ROW(Baza[B])-MIN(ROW(Baza[B]))+1),1)),"")</f>
        <v/>
      </c>
      <c r="C101" s="37" t="str">
        <f>IF(Таблица6[[#This Row],['#]]="","",COUNTIFS(Baza[B],Таблица6[[#This Row],['#]])+SUMIFS(Baza[R],Baza[B],Таблица6[[#This Row],['#]]))</f>
        <v/>
      </c>
      <c r="D101" s="37" t="str">
        <f>IF(Таблица6[[#This Row],['#]]="","",SUMIFS(Baza[B$],Baza[B],Таблица6[[#This Row],['#]]))</f>
        <v/>
      </c>
      <c r="E101" s="37" t="str">
        <f t="shared" si="13"/>
        <v/>
      </c>
      <c r="F101" s="28" t="str">
        <f>IFERROR(AVERAGEIFS(Baza[AFS],Baza[B],Таблица6[[#This Row],['#]])+(AVERAGEIFS(Baza[AFS],Baza[B],Таблица6[[#This Row],['#]])*0.2),"")</f>
        <v/>
      </c>
      <c r="G101" s="28" t="str">
        <f t="shared" si="14"/>
        <v/>
      </c>
      <c r="H101" s="28" t="str">
        <f>IFERROR(COUNTIFS(Baza[B],Таблица6[[#This Row],['#]],Baza[Win],"&gt;0")/C101*100,"")</f>
        <v/>
      </c>
      <c r="I101" s="110" t="str">
        <f>IF(SUMIFS(Baza[KO$],Baza[B],Таблица6[[#This Row],['#]])=0,"",SUMIFS(Baza[KO$],Baza[B],Таблица6[[#This Row],['#]]))</f>
        <v/>
      </c>
      <c r="J101" s="110" t="str">
        <f>IF(SUMIFS(Baza[WIN$],Baza[B],Таблица6[[#This Row],['#]])=0,"",SUMIFS(Baza[WIN$],Baza[B],Таблица6[[#This Row],['#]]))</f>
        <v/>
      </c>
      <c r="K101" s="37" t="str">
        <f t="shared" si="15"/>
        <v/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344F-0A05-49BC-81E9-63A66752863E}">
  <dimension ref="A2:S224"/>
  <sheetViews>
    <sheetView workbookViewId="0">
      <pane ySplit="23" topLeftCell="A24" activePane="bottomLeft" state="frozen"/>
      <selection pane="bottomLeft" activeCell="T16" sqref="T16:U16"/>
    </sheetView>
  </sheetViews>
  <sheetFormatPr defaultColWidth="10.7109375" defaultRowHeight="11.1" customHeight="1" x14ac:dyDescent="0.25"/>
  <cols>
    <col min="1" max="1" width="5.42578125" style="62" customWidth="1"/>
    <col min="2" max="2" width="3.7109375" style="5" customWidth="1"/>
    <col min="3" max="6" width="6.5703125" style="1" bestFit="1" customWidth="1"/>
    <col min="7" max="7" width="30.7109375" style="1" customWidth="1"/>
    <col min="8" max="11" width="4.28515625" style="1" bestFit="1" customWidth="1"/>
    <col min="12" max="12" width="7.5703125" style="1" bestFit="1" customWidth="1"/>
    <col min="13" max="14" width="8.85546875" style="1" customWidth="1"/>
    <col min="15" max="15" width="5.42578125" style="1" customWidth="1"/>
    <col min="16" max="16" width="8.140625" style="1" customWidth="1"/>
    <col min="17" max="17" width="10.7109375" style="1"/>
    <col min="18" max="16384" width="10.7109375" style="5"/>
  </cols>
  <sheetData>
    <row r="2" spans="9:19" ht="11.1" customHeight="1" x14ac:dyDescent="0.25">
      <c r="I2" s="105" t="s">
        <v>62</v>
      </c>
      <c r="J2" s="118" t="s">
        <v>63</v>
      </c>
      <c r="K2" s="119"/>
    </row>
    <row r="3" spans="9:19" ht="11.1" customHeight="1" x14ac:dyDescent="0.25">
      <c r="I3" s="105" t="s">
        <v>102</v>
      </c>
      <c r="J3" s="120" t="s">
        <v>103</v>
      </c>
      <c r="K3" s="121"/>
    </row>
    <row r="4" spans="9:19" ht="11.1" customHeight="1" x14ac:dyDescent="0.25">
      <c r="I4" s="105" t="s">
        <v>66</v>
      </c>
      <c r="J4" s="120" t="s">
        <v>71</v>
      </c>
      <c r="K4" s="121"/>
      <c r="L4" s="5"/>
    </row>
    <row r="5" spans="9:19" ht="11.1" customHeight="1" x14ac:dyDescent="0.25">
      <c r="I5" s="105" t="s">
        <v>100</v>
      </c>
      <c r="J5" s="122"/>
      <c r="K5" s="123"/>
      <c r="L5" s="5"/>
    </row>
    <row r="6" spans="9:19" ht="11.1" customHeight="1" x14ac:dyDescent="0.25">
      <c r="I6" s="67"/>
      <c r="P6" s="107"/>
      <c r="S6" s="108"/>
    </row>
    <row r="7" spans="9:19" ht="11.1" customHeight="1" x14ac:dyDescent="0.25">
      <c r="I7" s="67"/>
      <c r="J7" s="106" t="s">
        <v>61</v>
      </c>
      <c r="K7" s="104" t="s">
        <v>101</v>
      </c>
      <c r="L7" s="66"/>
    </row>
    <row r="8" spans="9:19" ht="11.1" customHeight="1" x14ac:dyDescent="0.25">
      <c r="I8" s="67"/>
      <c r="J8" s="106" t="s">
        <v>66</v>
      </c>
      <c r="K8" s="104" t="s">
        <v>71</v>
      </c>
      <c r="L8" s="66"/>
    </row>
    <row r="9" spans="9:19" ht="11.1" customHeight="1" x14ac:dyDescent="0.25">
      <c r="I9" s="67"/>
      <c r="J9" s="106" t="s">
        <v>100</v>
      </c>
      <c r="K9" s="118"/>
      <c r="L9" s="119"/>
    </row>
    <row r="10" spans="9:19" ht="11.1" customHeight="1" x14ac:dyDescent="0.25">
      <c r="I10" s="67"/>
      <c r="J10" s="70"/>
    </row>
    <row r="11" spans="9:19" ht="11.1" customHeight="1" x14ac:dyDescent="0.25">
      <c r="I11" s="67"/>
      <c r="J11" s="70"/>
      <c r="K11" s="105" t="s">
        <v>87</v>
      </c>
      <c r="L11" s="119" t="s">
        <v>109</v>
      </c>
      <c r="M11" s="124"/>
    </row>
    <row r="12" spans="9:19" ht="11.1" customHeight="1" x14ac:dyDescent="0.25">
      <c r="I12" s="67"/>
      <c r="J12" s="70"/>
      <c r="K12" s="105" t="s">
        <v>97</v>
      </c>
      <c r="L12" s="119" t="s">
        <v>104</v>
      </c>
      <c r="M12" s="124"/>
    </row>
    <row r="13" spans="9:19" ht="11.1" customHeight="1" x14ac:dyDescent="0.25">
      <c r="I13" s="67"/>
      <c r="J13" s="70"/>
      <c r="K13" s="105" t="s">
        <v>105</v>
      </c>
      <c r="L13" s="119" t="s">
        <v>107</v>
      </c>
      <c r="M13" s="124"/>
    </row>
    <row r="14" spans="9:19" ht="10.5" customHeight="1" x14ac:dyDescent="0.25">
      <c r="I14" s="67"/>
      <c r="J14" s="70"/>
      <c r="K14" s="105" t="s">
        <v>106</v>
      </c>
      <c r="L14" s="119" t="s">
        <v>108</v>
      </c>
      <c r="M14" s="124"/>
    </row>
    <row r="15" spans="9:19" ht="10.5" customHeight="1" x14ac:dyDescent="0.25">
      <c r="I15" s="67"/>
      <c r="J15" s="70"/>
      <c r="K15" s="105" t="s">
        <v>98</v>
      </c>
      <c r="L15" s="119" t="s">
        <v>99</v>
      </c>
      <c r="M15" s="124"/>
    </row>
    <row r="16" spans="9:19" ht="10.5" customHeight="1" x14ac:dyDescent="0.25">
      <c r="I16" s="67"/>
      <c r="J16" s="70"/>
      <c r="K16" s="105" t="s">
        <v>100</v>
      </c>
      <c r="L16" s="119"/>
      <c r="M16" s="124"/>
    </row>
    <row r="17" spans="1:17" ht="10.5" customHeight="1" x14ac:dyDescent="0.25">
      <c r="I17" s="67"/>
      <c r="J17" s="70"/>
      <c r="K17" s="128"/>
      <c r="L17" s="46"/>
      <c r="M17" s="46"/>
    </row>
    <row r="18" spans="1:17" ht="10.5" customHeight="1" x14ac:dyDescent="0.25">
      <c r="I18" s="67"/>
      <c r="J18" s="70"/>
      <c r="K18" s="128"/>
      <c r="L18" s="46"/>
      <c r="M18" s="125" t="s">
        <v>5</v>
      </c>
      <c r="N18" s="126"/>
    </row>
    <row r="19" spans="1:17" ht="10.5" customHeight="1" x14ac:dyDescent="0.25">
      <c r="I19" s="67"/>
      <c r="J19" s="70"/>
      <c r="K19" s="128"/>
      <c r="L19" s="46"/>
      <c r="M19" s="127"/>
    </row>
    <row r="20" spans="1:17" ht="10.5" customHeight="1" x14ac:dyDescent="0.25">
      <c r="I20" s="67"/>
      <c r="J20" s="70"/>
      <c r="K20" s="128"/>
      <c r="L20" s="46"/>
      <c r="M20" s="128"/>
      <c r="N20" s="119" t="s">
        <v>6</v>
      </c>
      <c r="O20" s="124"/>
    </row>
    <row r="21" spans="1:17" ht="10.5" customHeight="1" x14ac:dyDescent="0.25">
      <c r="I21" s="67"/>
      <c r="J21" s="70"/>
      <c r="K21" s="128"/>
      <c r="L21" s="46"/>
      <c r="M21" s="128"/>
      <c r="N21" s="131"/>
    </row>
    <row r="22" spans="1:17" ht="11.1" customHeight="1" x14ac:dyDescent="0.25">
      <c r="I22" s="68"/>
      <c r="J22" s="68"/>
      <c r="K22" s="128"/>
      <c r="L22" s="46"/>
      <c r="M22" s="128"/>
      <c r="N22" s="67"/>
      <c r="O22" s="129"/>
      <c r="P22" s="118" t="s">
        <v>110</v>
      </c>
      <c r="Q22" s="119"/>
    </row>
    <row r="23" spans="1:17" ht="11.1" customHeight="1" x14ac:dyDescent="0.25">
      <c r="A23" s="62" t="str">
        <f t="array" ref="A23">IFERROR(INDEX(#REF!,MATCH(0,IF(TRUE=#REF!,0,1)+COUNTIF(#REF!,#REF!),0)),"")</f>
        <v/>
      </c>
      <c r="B23" s="46"/>
      <c r="C23" s="46"/>
      <c r="D23" s="46"/>
      <c r="E23" s="46"/>
      <c r="F23" s="63"/>
      <c r="G23" s="63"/>
      <c r="H23" s="46"/>
      <c r="I23" s="69"/>
      <c r="J23" s="71"/>
      <c r="K23" s="69"/>
      <c r="L23" s="46"/>
      <c r="M23" s="69"/>
      <c r="N23" s="69"/>
      <c r="O23" s="130"/>
    </row>
    <row r="24" spans="1:17" ht="11.1" customHeight="1" thickBot="1" x14ac:dyDescent="0.3">
      <c r="A24" s="62" t="str">
        <f t="array" ref="A24">IFERROR(INDEX(#REF!,MATCH(0,IF(TRUE=#REF!,0,1)+COUNTIF(#REF!,#REF!),0)),"")</f>
        <v/>
      </c>
      <c r="B24" s="64"/>
      <c r="C24" s="57" t="s">
        <v>69</v>
      </c>
      <c r="D24" s="57" t="s">
        <v>70</v>
      </c>
      <c r="E24" s="58" t="s">
        <v>72</v>
      </c>
      <c r="F24" s="59" t="s">
        <v>73</v>
      </c>
      <c r="G24" s="59" t="s">
        <v>90</v>
      </c>
      <c r="H24" s="60" t="s">
        <v>91</v>
      </c>
      <c r="I24" s="61" t="s">
        <v>74</v>
      </c>
      <c r="J24" s="61" t="s">
        <v>92</v>
      </c>
      <c r="K24" s="61" t="s">
        <v>93</v>
      </c>
      <c r="L24" s="57" t="s">
        <v>75</v>
      </c>
      <c r="M24" s="61" t="s">
        <v>76</v>
      </c>
      <c r="N24" s="61" t="s">
        <v>77</v>
      </c>
      <c r="O24" s="61" t="s">
        <v>78</v>
      </c>
      <c r="P24" s="58" t="s">
        <v>79</v>
      </c>
      <c r="Q24" s="61" t="s">
        <v>80</v>
      </c>
    </row>
    <row r="25" spans="1:17" ht="11.1" customHeight="1" thickTop="1" x14ac:dyDescent="0.25">
      <c r="A25" s="62" t="str">
        <f t="array" ref="A25">IFERROR(INDEX(#REF!,MATCH(0,IF(TRUE=#REF!,0,1)+COUNTIF(#REF!,#REF!),0)),"")</f>
        <v/>
      </c>
      <c r="B25" s="1"/>
      <c r="C25" s="38">
        <v>0.45833333333333331</v>
      </c>
      <c r="D25" s="38">
        <v>0.4375</v>
      </c>
      <c r="E25" s="47">
        <v>5.25</v>
      </c>
      <c r="F25" s="39" t="s">
        <v>14</v>
      </c>
      <c r="G25" s="39" t="s">
        <v>81</v>
      </c>
      <c r="H25" s="39">
        <v>8</v>
      </c>
      <c r="I25" s="39" t="s">
        <v>66</v>
      </c>
      <c r="J25" s="39" t="s">
        <v>61</v>
      </c>
      <c r="K25" s="39" t="s">
        <v>66</v>
      </c>
      <c r="L25" s="40">
        <v>2500</v>
      </c>
      <c r="M25" s="41"/>
      <c r="N25" s="42"/>
      <c r="O25" s="43"/>
      <c r="P25" s="39" t="s">
        <v>66</v>
      </c>
      <c r="Q25" s="65" t="b">
        <v>0</v>
      </c>
    </row>
    <row r="26" spans="1:17" ht="11.1" customHeight="1" x14ac:dyDescent="0.25">
      <c r="A26" s="62" t="str">
        <f t="array" ref="A26">IFERROR(INDEX(#REF!,MATCH(0,IF(TRUE=#REF!,0,1)+COUNTIF(#REF!,#REF!),0)),"")</f>
        <v/>
      </c>
      <c r="B26" s="1"/>
      <c r="C26" s="38">
        <v>0.46875</v>
      </c>
      <c r="D26" s="38">
        <v>0.46875</v>
      </c>
      <c r="E26" s="47">
        <v>2.2000000000000002</v>
      </c>
      <c r="F26" s="39" t="s">
        <v>10</v>
      </c>
      <c r="G26" s="39" t="s">
        <v>94</v>
      </c>
      <c r="H26" s="39">
        <v>8</v>
      </c>
      <c r="I26" s="39" t="s">
        <v>66</v>
      </c>
      <c r="J26" s="39" t="s">
        <v>66</v>
      </c>
      <c r="K26" s="39" t="s">
        <v>66</v>
      </c>
      <c r="L26" s="40">
        <v>300</v>
      </c>
      <c r="M26" s="44"/>
      <c r="N26" s="45"/>
      <c r="O26" s="43"/>
      <c r="P26" s="39" t="s">
        <v>66</v>
      </c>
      <c r="Q26" s="65" t="b">
        <v>0</v>
      </c>
    </row>
    <row r="27" spans="1:17" ht="11.1" customHeight="1" x14ac:dyDescent="0.25">
      <c r="A27" s="62" t="str">
        <f t="array" ref="A27">IFERROR(INDEX(#REF!,MATCH(0,IF(TRUE=#REF!,0,1)+COUNTIF(#REF!,#REF!),0)),"")</f>
        <v/>
      </c>
      <c r="B27" s="1"/>
      <c r="C27" s="38">
        <v>0.47916666666666669</v>
      </c>
      <c r="D27" s="38">
        <v>0.47916666666666669</v>
      </c>
      <c r="E27" s="47">
        <v>2.1</v>
      </c>
      <c r="F27" s="39" t="s">
        <v>14</v>
      </c>
      <c r="G27" s="39" t="s">
        <v>81</v>
      </c>
      <c r="H27" s="39">
        <v>8</v>
      </c>
      <c r="I27" s="39" t="s">
        <v>66</v>
      </c>
      <c r="J27" s="39" t="s">
        <v>61</v>
      </c>
      <c r="K27" s="39" t="s">
        <v>66</v>
      </c>
      <c r="L27" s="40">
        <v>1200</v>
      </c>
      <c r="M27" s="44"/>
      <c r="N27" s="45"/>
      <c r="O27" s="43"/>
      <c r="P27" s="39" t="s">
        <v>66</v>
      </c>
      <c r="Q27" s="65" t="b">
        <v>0</v>
      </c>
    </row>
    <row r="28" spans="1:17" ht="11.1" customHeight="1" x14ac:dyDescent="0.25">
      <c r="A28" s="62" t="str">
        <f t="array" ref="A28">IFERROR(INDEX(#REF!,MATCH(0,IF(TRUE=#REF!,0,1)+COUNTIF(#REF!,#REF!),0)),"")</f>
        <v/>
      </c>
      <c r="B28" s="1"/>
      <c r="C28" s="38">
        <v>0.47916666666666669</v>
      </c>
      <c r="D28" s="38">
        <v>0.47916666666666669</v>
      </c>
      <c r="E28" s="47">
        <v>3.3</v>
      </c>
      <c r="F28" s="39" t="s">
        <v>10</v>
      </c>
      <c r="G28" s="39" t="s">
        <v>86</v>
      </c>
      <c r="H28" s="39">
        <v>8</v>
      </c>
      <c r="I28" s="39" t="s">
        <v>66</v>
      </c>
      <c r="J28" s="39" t="s">
        <v>61</v>
      </c>
      <c r="K28" s="39" t="s">
        <v>66</v>
      </c>
      <c r="L28" s="40">
        <v>500</v>
      </c>
      <c r="M28" s="44"/>
      <c r="N28" s="45"/>
      <c r="O28" s="43"/>
      <c r="P28" s="39" t="s">
        <v>66</v>
      </c>
      <c r="Q28" s="65" t="b">
        <v>0</v>
      </c>
    </row>
    <row r="29" spans="1:17" ht="11.1" customHeight="1" x14ac:dyDescent="0.25">
      <c r="A29" s="62" t="str">
        <f t="array" ref="A29">IFERROR(INDEX(#REF!,MATCH(0,IF(TRUE=#REF!,0,1)+COUNTIF(#REF!,#REF!),0)),"")</f>
        <v/>
      </c>
      <c r="B29" s="1"/>
      <c r="C29" s="38">
        <v>0.4861111111111111</v>
      </c>
      <c r="D29" s="38">
        <v>0.4861111111111111</v>
      </c>
      <c r="E29" s="47">
        <v>3.3</v>
      </c>
      <c r="F29" s="39" t="s">
        <v>3</v>
      </c>
      <c r="G29" s="39" t="s">
        <v>13</v>
      </c>
      <c r="H29" s="39">
        <v>9</v>
      </c>
      <c r="I29" s="39" t="s">
        <v>66</v>
      </c>
      <c r="J29" s="39" t="s">
        <v>66</v>
      </c>
      <c r="K29" s="39" t="s">
        <v>66</v>
      </c>
      <c r="L29" s="40">
        <v>750</v>
      </c>
      <c r="M29" s="44"/>
      <c r="N29" s="45"/>
      <c r="O29" s="43"/>
      <c r="P29" s="39" t="s">
        <v>66</v>
      </c>
      <c r="Q29" s="65" t="b">
        <v>0</v>
      </c>
    </row>
    <row r="30" spans="1:17" ht="11.1" customHeight="1" x14ac:dyDescent="0.25">
      <c r="A30" s="62" t="str">
        <f t="array" ref="A30">IFERROR(INDEX(#REF!,MATCH(0,IF(TRUE=#REF!,0,1)+COUNTIF(#REF!,#REF!),0)),"")</f>
        <v/>
      </c>
      <c r="B30" s="1"/>
      <c r="C30" s="38">
        <v>0.5</v>
      </c>
      <c r="D30" s="38">
        <v>0.5</v>
      </c>
      <c r="E30" s="47">
        <v>1.1000000000000001</v>
      </c>
      <c r="F30" s="39" t="s">
        <v>10</v>
      </c>
      <c r="G30" s="39" t="s">
        <v>94</v>
      </c>
      <c r="H30" s="39">
        <v>8</v>
      </c>
      <c r="I30" s="39" t="s">
        <v>66</v>
      </c>
      <c r="J30" s="39" t="s">
        <v>66</v>
      </c>
      <c r="K30" s="39" t="s">
        <v>66</v>
      </c>
      <c r="L30" s="40">
        <v>200</v>
      </c>
      <c r="M30" s="44"/>
      <c r="N30" s="45"/>
      <c r="O30" s="43"/>
      <c r="P30" s="39" t="s">
        <v>66</v>
      </c>
      <c r="Q30" s="65" t="b">
        <v>0</v>
      </c>
    </row>
    <row r="31" spans="1:17" ht="11.1" customHeight="1" x14ac:dyDescent="0.25">
      <c r="A31" s="62" t="str">
        <f t="array" ref="A31">IFERROR(INDEX(#REF!,MATCH(0,IF(TRUE=#REF!,0,1)+COUNTIF(#REF!,#REF!),0)),"")</f>
        <v/>
      </c>
      <c r="B31" s="1"/>
      <c r="C31" s="38">
        <v>0.52777777777777779</v>
      </c>
      <c r="D31" s="38">
        <v>0.5</v>
      </c>
      <c r="E31" s="47">
        <v>1.1000000000000001</v>
      </c>
      <c r="F31" s="39" t="s">
        <v>3</v>
      </c>
      <c r="G31" s="39" t="s">
        <v>88</v>
      </c>
      <c r="H31" s="39">
        <v>9</v>
      </c>
      <c r="I31" s="39" t="s">
        <v>66</v>
      </c>
      <c r="J31" s="39" t="s">
        <v>66</v>
      </c>
      <c r="K31" s="39" t="s">
        <v>66</v>
      </c>
      <c r="L31" s="40">
        <v>1000</v>
      </c>
      <c r="M31" s="44"/>
      <c r="N31" s="45"/>
      <c r="O31" s="43"/>
      <c r="P31" s="39" t="s">
        <v>66</v>
      </c>
      <c r="Q31" s="65" t="b">
        <v>0</v>
      </c>
    </row>
    <row r="32" spans="1:17" ht="11.1" customHeight="1" x14ac:dyDescent="0.25">
      <c r="A32" s="62" t="str">
        <f t="array" ref="A32">IFERROR(INDEX(#REF!,MATCH(0,IF(TRUE=#REF!,0,1)+COUNTIF(#REF!,#REF!),0)),"")</f>
        <v/>
      </c>
      <c r="B32" s="1"/>
      <c r="C32" s="38">
        <v>0.5</v>
      </c>
      <c r="D32" s="38">
        <v>0.5</v>
      </c>
      <c r="E32" s="47">
        <v>2</v>
      </c>
      <c r="F32" s="38" t="s">
        <v>9</v>
      </c>
      <c r="G32" s="39" t="s">
        <v>82</v>
      </c>
      <c r="H32" s="39">
        <v>6</v>
      </c>
      <c r="I32" s="39" t="s">
        <v>66</v>
      </c>
      <c r="J32" s="39" t="s">
        <v>66</v>
      </c>
      <c r="K32" s="39" t="s">
        <v>66</v>
      </c>
      <c r="L32" s="40">
        <v>200</v>
      </c>
      <c r="M32" s="44"/>
      <c r="N32" s="45"/>
      <c r="O32" s="43"/>
      <c r="P32" s="39" t="s">
        <v>66</v>
      </c>
      <c r="Q32" s="65" t="b">
        <v>0</v>
      </c>
    </row>
    <row r="33" spans="1:17" ht="11.1" customHeight="1" x14ac:dyDescent="0.25">
      <c r="A33" s="62" t="str">
        <f t="array" ref="A33">IFERROR(INDEX(#REF!,MATCH(0,IF(TRUE=#REF!,0,1)+COUNTIF(#REF!,#REF!),0)),"")</f>
        <v/>
      </c>
      <c r="B33" s="1"/>
      <c r="C33" s="38">
        <v>0.51111111111111118</v>
      </c>
      <c r="D33" s="38">
        <v>0.5</v>
      </c>
      <c r="E33" s="47">
        <v>5</v>
      </c>
      <c r="F33" s="38" t="s">
        <v>14</v>
      </c>
      <c r="G33" s="39" t="s">
        <v>88</v>
      </c>
      <c r="H33" s="39">
        <v>8</v>
      </c>
      <c r="I33" s="39" t="s">
        <v>66</v>
      </c>
      <c r="J33" s="39" t="s">
        <v>66</v>
      </c>
      <c r="K33" s="39" t="s">
        <v>66</v>
      </c>
      <c r="L33" s="40">
        <v>1500</v>
      </c>
      <c r="M33" s="44"/>
      <c r="N33" s="45"/>
      <c r="O33" s="43"/>
      <c r="P33" s="39" t="s">
        <v>66</v>
      </c>
      <c r="Q33" s="65" t="b">
        <v>0</v>
      </c>
    </row>
    <row r="34" spans="1:17" ht="11.1" customHeight="1" x14ac:dyDescent="0.25">
      <c r="A34" s="62" t="str">
        <f t="array" ref="A34">IFERROR(INDEX(#REF!,MATCH(0,IF(TRUE=#REF!,0,1)+COUNTIF(#REF!,#REF!),0)),"")</f>
        <v/>
      </c>
      <c r="B34" s="1"/>
      <c r="C34" s="38">
        <v>0.5</v>
      </c>
      <c r="D34" s="38">
        <v>0.5</v>
      </c>
      <c r="E34" s="47">
        <v>5</v>
      </c>
      <c r="F34" s="38" t="s">
        <v>9</v>
      </c>
      <c r="G34" s="39" t="s">
        <v>82</v>
      </c>
      <c r="H34" s="39">
        <v>6</v>
      </c>
      <c r="I34" s="39" t="s">
        <v>66</v>
      </c>
      <c r="J34" s="39" t="s">
        <v>66</v>
      </c>
      <c r="K34" s="39" t="s">
        <v>66</v>
      </c>
      <c r="L34" s="40">
        <v>600</v>
      </c>
      <c r="M34" s="44"/>
      <c r="N34" s="45"/>
      <c r="O34" s="43"/>
      <c r="P34" s="39" t="s">
        <v>66</v>
      </c>
      <c r="Q34" s="65" t="b">
        <v>0</v>
      </c>
    </row>
    <row r="35" spans="1:17" ht="11.1" customHeight="1" x14ac:dyDescent="0.25">
      <c r="A35" s="62" t="str">
        <f t="array" ref="A35">IFERROR(INDEX(#REF!,MATCH(0,IF(TRUE=#REF!,0,1)+COUNTIF(#REF!,#REF!),0)),"")</f>
        <v/>
      </c>
      <c r="B35" s="1"/>
      <c r="C35" s="38">
        <v>0.51388888888888895</v>
      </c>
      <c r="D35" s="38">
        <v>0.51388888888888895</v>
      </c>
      <c r="E35" s="47">
        <v>5.5</v>
      </c>
      <c r="F35" s="38" t="s">
        <v>3</v>
      </c>
      <c r="G35" s="39" t="s">
        <v>83</v>
      </c>
      <c r="H35" s="39">
        <v>9</v>
      </c>
      <c r="I35" s="39" t="s">
        <v>66</v>
      </c>
      <c r="J35" s="39" t="s">
        <v>61</v>
      </c>
      <c r="K35" s="39" t="s">
        <v>66</v>
      </c>
      <c r="L35" s="40">
        <v>2500</v>
      </c>
      <c r="M35" s="44"/>
      <c r="N35" s="45"/>
      <c r="O35" s="43"/>
      <c r="P35" s="39" t="s">
        <v>66</v>
      </c>
      <c r="Q35" s="65" t="b">
        <v>0</v>
      </c>
    </row>
    <row r="36" spans="1:17" ht="11.1" customHeight="1" x14ac:dyDescent="0.25">
      <c r="A36" s="62" t="str">
        <f t="array" ref="A36">IFERROR(INDEX(#REF!,MATCH(0,IF(TRUE=#REF!,0,1)+COUNTIF(#REF!,#REF!),0)),"")</f>
        <v/>
      </c>
      <c r="B36" s="1"/>
      <c r="C36" s="38">
        <v>0.52083333333333337</v>
      </c>
      <c r="D36" s="38">
        <v>0.52083333333333337</v>
      </c>
      <c r="E36" s="47">
        <v>1.05</v>
      </c>
      <c r="F36" s="39" t="s">
        <v>14</v>
      </c>
      <c r="G36" s="39" t="s">
        <v>81</v>
      </c>
      <c r="H36" s="39">
        <v>8</v>
      </c>
      <c r="I36" s="39" t="s">
        <v>66</v>
      </c>
      <c r="J36" s="39" t="s">
        <v>61</v>
      </c>
      <c r="K36" s="39" t="s">
        <v>66</v>
      </c>
      <c r="L36" s="40">
        <v>750</v>
      </c>
      <c r="M36" s="44"/>
      <c r="N36" s="45"/>
      <c r="O36" s="43"/>
      <c r="P36" s="39" t="s">
        <v>66</v>
      </c>
      <c r="Q36" s="65" t="b">
        <v>0</v>
      </c>
    </row>
    <row r="37" spans="1:17" ht="11.1" customHeight="1" x14ac:dyDescent="0.25">
      <c r="A37" s="62" t="str">
        <f t="array" ref="A37">IFERROR(INDEX(#REF!,MATCH(0,IF(TRUE=#REF!,0,1)+COUNTIF(#REF!,#REF!),0)),"")</f>
        <v/>
      </c>
      <c r="B37" s="1"/>
      <c r="C37" s="38"/>
      <c r="D37" s="38"/>
      <c r="E37" s="47"/>
      <c r="F37" s="38"/>
      <c r="G37" s="39"/>
      <c r="H37" s="39"/>
      <c r="I37" s="39"/>
      <c r="J37" s="39"/>
      <c r="K37" s="39"/>
      <c r="L37" s="40"/>
      <c r="M37" s="44"/>
      <c r="N37" s="45"/>
      <c r="O37" s="43"/>
      <c r="P37" s="39" t="s">
        <v>66</v>
      </c>
      <c r="Q37" s="65" t="b">
        <v>0</v>
      </c>
    </row>
    <row r="38" spans="1:17" ht="11.1" customHeight="1" x14ac:dyDescent="0.25">
      <c r="A38" s="62" t="str">
        <f t="array" ref="A38">IFERROR(INDEX(#REF!,MATCH(0,IF(TRUE=#REF!,0,1)+COUNTIF(#REF!,#REF!),0)),"")</f>
        <v/>
      </c>
      <c r="B38" s="1"/>
      <c r="C38" s="38"/>
      <c r="D38" s="38"/>
      <c r="E38" s="47"/>
      <c r="F38" s="39"/>
      <c r="G38" s="39"/>
      <c r="H38" s="39"/>
      <c r="I38" s="39"/>
      <c r="J38" s="39"/>
      <c r="K38" s="39"/>
      <c r="L38" s="40"/>
      <c r="M38" s="44"/>
      <c r="N38" s="45"/>
      <c r="O38" s="43"/>
      <c r="P38" s="39" t="s">
        <v>66</v>
      </c>
      <c r="Q38" s="65" t="b">
        <v>0</v>
      </c>
    </row>
    <row r="39" spans="1:17" ht="11.1" customHeight="1" x14ac:dyDescent="0.25">
      <c r="A39" s="62" t="str">
        <f t="array" ref="A39">IFERROR(INDEX(#REF!,MATCH(0,IF(TRUE=#REF!,0,1)+COUNTIF(#REF!,#REF!),0)),"")</f>
        <v/>
      </c>
      <c r="B39" s="1"/>
      <c r="C39" s="38"/>
      <c r="D39" s="38"/>
      <c r="E39" s="47"/>
      <c r="F39" s="39"/>
      <c r="G39" s="39"/>
      <c r="H39" s="39"/>
      <c r="I39" s="39"/>
      <c r="J39" s="39"/>
      <c r="K39" s="39"/>
      <c r="L39" s="40"/>
      <c r="M39" s="44"/>
      <c r="N39" s="45"/>
      <c r="O39" s="43"/>
      <c r="P39" s="39" t="s">
        <v>66</v>
      </c>
      <c r="Q39" s="65" t="b">
        <v>0</v>
      </c>
    </row>
    <row r="40" spans="1:17" ht="11.1" customHeight="1" x14ac:dyDescent="0.25">
      <c r="A40" s="62" t="str">
        <f t="array" ref="A40">IFERROR(INDEX(#REF!,MATCH(0,IF(TRUE=#REF!,0,1)+COUNTIF(#REF!,#REF!),0)),"")</f>
        <v/>
      </c>
      <c r="B40" s="1"/>
      <c r="C40" s="38"/>
      <c r="D40" s="38"/>
      <c r="E40" s="47"/>
      <c r="F40" s="38"/>
      <c r="G40" s="39"/>
      <c r="H40" s="39"/>
      <c r="I40" s="39"/>
      <c r="J40" s="39"/>
      <c r="K40" s="39"/>
      <c r="L40" s="40"/>
      <c r="M40" s="44"/>
      <c r="N40" s="45"/>
      <c r="O40" s="43"/>
      <c r="P40" s="39" t="s">
        <v>66</v>
      </c>
      <c r="Q40" s="65" t="b">
        <v>0</v>
      </c>
    </row>
    <row r="41" spans="1:17" ht="11.1" customHeight="1" x14ac:dyDescent="0.25">
      <c r="A41" s="62" t="str">
        <f t="array" ref="A41">IFERROR(INDEX(#REF!,MATCH(0,IF(TRUE=#REF!,0,1)+COUNTIF(#REF!,#REF!),0)),"")</f>
        <v/>
      </c>
      <c r="B41" s="1"/>
      <c r="C41" s="38"/>
      <c r="D41" s="38"/>
      <c r="E41" s="47"/>
      <c r="F41" s="39"/>
      <c r="G41" s="39"/>
      <c r="H41" s="39"/>
      <c r="I41" s="39"/>
      <c r="J41" s="39"/>
      <c r="K41" s="39"/>
      <c r="L41" s="40"/>
      <c r="M41" s="44"/>
      <c r="N41" s="45"/>
      <c r="O41" s="43"/>
      <c r="P41" s="39" t="s">
        <v>66</v>
      </c>
      <c r="Q41" s="65" t="b">
        <v>0</v>
      </c>
    </row>
    <row r="42" spans="1:17" ht="11.1" customHeight="1" x14ac:dyDescent="0.25">
      <c r="A42" s="62" t="str">
        <f t="array" ref="A42">IFERROR(INDEX(#REF!,MATCH(0,IF(TRUE=#REF!,0,1)+COUNTIF(#REF!,#REF!),0)),"")</f>
        <v/>
      </c>
      <c r="B42" s="1"/>
      <c r="C42" s="38"/>
      <c r="D42" s="38"/>
      <c r="E42" s="47"/>
      <c r="F42" s="39"/>
      <c r="G42" s="39"/>
      <c r="H42" s="39"/>
      <c r="I42" s="39"/>
      <c r="J42" s="39"/>
      <c r="K42" s="39"/>
      <c r="L42" s="40"/>
      <c r="M42" s="44"/>
      <c r="N42" s="45"/>
      <c r="O42" s="43"/>
      <c r="P42" s="39" t="s">
        <v>66</v>
      </c>
      <c r="Q42" s="65" t="b">
        <v>0</v>
      </c>
    </row>
    <row r="43" spans="1:17" ht="11.1" customHeight="1" x14ac:dyDescent="0.25">
      <c r="A43" s="62" t="str">
        <f t="array" ref="A43">IFERROR(INDEX(#REF!,MATCH(0,IF(TRUE=#REF!,0,1)+COUNTIF(#REF!,#REF!),0)),"")</f>
        <v/>
      </c>
      <c r="B43" s="1"/>
      <c r="C43" s="38"/>
      <c r="D43" s="38"/>
      <c r="E43" s="47"/>
      <c r="F43" s="39"/>
      <c r="G43" s="39"/>
      <c r="H43" s="39"/>
      <c r="I43" s="39"/>
      <c r="J43" s="39"/>
      <c r="K43" s="39"/>
      <c r="L43" s="40"/>
      <c r="M43" s="44"/>
      <c r="N43" s="45"/>
      <c r="O43" s="43"/>
      <c r="P43" s="39" t="s">
        <v>66</v>
      </c>
      <c r="Q43" s="65" t="b">
        <v>0</v>
      </c>
    </row>
    <row r="44" spans="1:17" ht="11.1" customHeight="1" x14ac:dyDescent="0.25">
      <c r="A44" s="62" t="str">
        <f t="array" ref="A44">IFERROR(INDEX(#REF!,MATCH(0,IF(TRUE=#REF!,0,1)+COUNTIF(#REF!,#REF!),0)),"")</f>
        <v/>
      </c>
      <c r="B44" s="1"/>
      <c r="C44" s="38"/>
      <c r="D44" s="38"/>
      <c r="E44" s="47"/>
      <c r="F44" s="38"/>
      <c r="G44" s="39"/>
      <c r="H44" s="39"/>
      <c r="I44" s="39"/>
      <c r="J44" s="39"/>
      <c r="K44" s="39"/>
      <c r="L44" s="40"/>
      <c r="M44" s="44"/>
      <c r="N44" s="45"/>
      <c r="O44" s="43"/>
      <c r="P44" s="39" t="s">
        <v>66</v>
      </c>
      <c r="Q44" s="65" t="b">
        <v>0</v>
      </c>
    </row>
    <row r="45" spans="1:17" ht="11.1" customHeight="1" x14ac:dyDescent="0.25">
      <c r="A45" s="62" t="str">
        <f t="array" ref="A45">IFERROR(INDEX(#REF!,MATCH(0,IF(TRUE=#REF!,0,1)+COUNTIF(#REF!,#REF!),0)),"")</f>
        <v/>
      </c>
      <c r="B45" s="1"/>
      <c r="C45" s="38"/>
      <c r="D45" s="38"/>
      <c r="E45" s="47"/>
      <c r="F45" s="39"/>
      <c r="G45" s="39"/>
      <c r="H45" s="39"/>
      <c r="I45" s="39"/>
      <c r="J45" s="39"/>
      <c r="K45" s="39"/>
      <c r="L45" s="40"/>
      <c r="M45" s="44"/>
      <c r="N45" s="45"/>
      <c r="O45" s="43"/>
      <c r="P45" s="39" t="s">
        <v>66</v>
      </c>
      <c r="Q45" s="65" t="b">
        <v>0</v>
      </c>
    </row>
    <row r="46" spans="1:17" ht="11.1" customHeight="1" x14ac:dyDescent="0.25">
      <c r="A46" s="62" t="str">
        <f t="array" ref="A46">IFERROR(INDEX(#REF!,MATCH(0,IF(TRUE=#REF!,0,1)+COUNTIF(#REF!,#REF!),0)),"")</f>
        <v/>
      </c>
      <c r="B46" s="1"/>
      <c r="C46" s="38"/>
      <c r="D46" s="38"/>
      <c r="E46" s="47"/>
      <c r="F46" s="38"/>
      <c r="G46" s="39"/>
      <c r="H46" s="39"/>
      <c r="I46" s="39"/>
      <c r="J46" s="39"/>
      <c r="K46" s="39"/>
      <c r="L46" s="40"/>
      <c r="M46" s="44"/>
      <c r="N46" s="45"/>
      <c r="O46" s="43"/>
      <c r="P46" s="39" t="s">
        <v>66</v>
      </c>
      <c r="Q46" s="65" t="b">
        <v>0</v>
      </c>
    </row>
    <row r="47" spans="1:17" ht="11.1" customHeight="1" x14ac:dyDescent="0.25">
      <c r="A47" s="62" t="str">
        <f t="array" ref="A47">IFERROR(INDEX(#REF!,MATCH(0,IF(TRUE=#REF!,0,1)+COUNTIF(#REF!,#REF!),0)),"")</f>
        <v/>
      </c>
      <c r="B47" s="1"/>
      <c r="C47" s="38"/>
      <c r="D47" s="38"/>
      <c r="E47" s="47"/>
      <c r="F47" s="39"/>
      <c r="G47" s="39"/>
      <c r="H47" s="39"/>
      <c r="I47" s="39"/>
      <c r="J47" s="39"/>
      <c r="K47" s="39"/>
      <c r="L47" s="40"/>
      <c r="M47" s="44"/>
      <c r="N47" s="45"/>
      <c r="O47" s="43"/>
      <c r="P47" s="39" t="s">
        <v>66</v>
      </c>
      <c r="Q47" s="65" t="b">
        <v>0</v>
      </c>
    </row>
    <row r="48" spans="1:17" ht="11.1" customHeight="1" x14ac:dyDescent="0.25">
      <c r="A48" s="62" t="str">
        <f t="array" ref="A48">IFERROR(INDEX(#REF!,MATCH(0,IF(TRUE=#REF!,0,1)+COUNTIF(#REF!,#REF!),0)),"")</f>
        <v/>
      </c>
      <c r="B48" s="1"/>
      <c r="C48" s="38"/>
      <c r="D48" s="38"/>
      <c r="E48" s="47"/>
      <c r="F48" s="39"/>
      <c r="G48" s="39"/>
      <c r="H48" s="39"/>
      <c r="I48" s="39"/>
      <c r="J48" s="39"/>
      <c r="K48" s="39"/>
      <c r="L48" s="40"/>
      <c r="M48" s="44"/>
      <c r="N48" s="45"/>
      <c r="O48" s="43"/>
      <c r="P48" s="39" t="s">
        <v>66</v>
      </c>
      <c r="Q48" s="65" t="b">
        <v>0</v>
      </c>
    </row>
    <row r="49" spans="1:17" ht="11.1" customHeight="1" x14ac:dyDescent="0.25">
      <c r="A49" s="62" t="str">
        <f t="array" ref="A49">IFERROR(INDEX(#REF!,MATCH(0,IF(TRUE=#REF!,0,1)+COUNTIF(#REF!,#REF!),0)),"")</f>
        <v/>
      </c>
      <c r="B49" s="1"/>
      <c r="C49" s="38"/>
      <c r="D49" s="38"/>
      <c r="E49" s="47"/>
      <c r="F49" s="39"/>
      <c r="G49" s="39"/>
      <c r="H49" s="39"/>
      <c r="I49" s="39"/>
      <c r="J49" s="39"/>
      <c r="K49" s="39"/>
      <c r="L49" s="40"/>
      <c r="M49" s="44"/>
      <c r="N49" s="45"/>
      <c r="O49" s="43"/>
      <c r="P49" s="39" t="s">
        <v>66</v>
      </c>
      <c r="Q49" s="65" t="b">
        <v>0</v>
      </c>
    </row>
    <row r="50" spans="1:17" ht="11.1" customHeight="1" x14ac:dyDescent="0.25">
      <c r="A50" s="62" t="str">
        <f t="array" ref="A50">IFERROR(INDEX(#REF!,MATCH(0,IF(TRUE=#REF!,0,1)+COUNTIF(#REF!,#REF!),0)),"")</f>
        <v/>
      </c>
      <c r="B50" s="1"/>
      <c r="C50" s="38"/>
      <c r="D50" s="38"/>
      <c r="E50" s="47"/>
      <c r="F50" s="39"/>
      <c r="G50" s="39"/>
      <c r="H50" s="39"/>
      <c r="I50" s="39"/>
      <c r="J50" s="39"/>
      <c r="K50" s="39"/>
      <c r="L50" s="40"/>
      <c r="M50" s="44"/>
      <c r="N50" s="45"/>
      <c r="O50" s="43"/>
      <c r="P50" s="39" t="s">
        <v>66</v>
      </c>
      <c r="Q50" s="65" t="b">
        <v>0</v>
      </c>
    </row>
    <row r="51" spans="1:17" ht="11.1" customHeight="1" x14ac:dyDescent="0.25">
      <c r="A51" s="62" t="str">
        <f t="array" ref="A51">IFERROR(INDEX(#REF!,MATCH(0,IF(TRUE=#REF!,0,1)+COUNTIF(#REF!,#REF!),0)),"")</f>
        <v/>
      </c>
      <c r="B51" s="1"/>
      <c r="C51" s="38"/>
      <c r="D51" s="38"/>
      <c r="E51" s="47"/>
      <c r="F51" s="38"/>
      <c r="G51" s="39"/>
      <c r="H51" s="39"/>
      <c r="I51" s="39"/>
      <c r="J51" s="39"/>
      <c r="K51" s="39"/>
      <c r="L51" s="40"/>
      <c r="M51" s="44"/>
      <c r="N51" s="45"/>
      <c r="O51" s="43"/>
      <c r="P51" s="39" t="s">
        <v>66</v>
      </c>
      <c r="Q51" s="65" t="b">
        <v>0</v>
      </c>
    </row>
    <row r="52" spans="1:17" ht="11.1" customHeight="1" x14ac:dyDescent="0.25">
      <c r="A52" s="62" t="str">
        <f t="array" ref="A52">IFERROR(INDEX(#REF!,MATCH(0,IF(TRUE=#REF!,0,1)+COUNTIF(#REF!,#REF!),0)),"")</f>
        <v/>
      </c>
      <c r="B52" s="1"/>
      <c r="C52" s="38"/>
      <c r="D52" s="38"/>
      <c r="E52" s="47"/>
      <c r="F52" s="39"/>
      <c r="G52" s="39"/>
      <c r="H52" s="39"/>
      <c r="I52" s="39"/>
      <c r="J52" s="39"/>
      <c r="K52" s="39"/>
      <c r="L52" s="40"/>
      <c r="M52" s="44"/>
      <c r="N52" s="45"/>
      <c r="O52" s="43"/>
      <c r="P52" s="39" t="s">
        <v>66</v>
      </c>
      <c r="Q52" s="65" t="b">
        <v>0</v>
      </c>
    </row>
    <row r="53" spans="1:17" ht="11.1" customHeight="1" x14ac:dyDescent="0.25">
      <c r="A53" s="62" t="str">
        <f t="array" ref="A53">IFERROR(INDEX(#REF!,MATCH(0,IF(TRUE=#REF!,0,1)+COUNTIF(#REF!,#REF!),0)),"")</f>
        <v/>
      </c>
      <c r="B53" s="1"/>
      <c r="C53" s="38"/>
      <c r="D53" s="38"/>
      <c r="E53" s="47"/>
      <c r="F53" s="38"/>
      <c r="G53" s="39"/>
      <c r="H53" s="39"/>
      <c r="I53" s="39"/>
      <c r="J53" s="39"/>
      <c r="K53" s="39"/>
      <c r="L53" s="40"/>
      <c r="M53" s="44"/>
      <c r="N53" s="45"/>
      <c r="O53" s="43"/>
      <c r="P53" s="39" t="s">
        <v>66</v>
      </c>
      <c r="Q53" s="65" t="b">
        <v>0</v>
      </c>
    </row>
    <row r="54" spans="1:17" ht="11.1" customHeight="1" x14ac:dyDescent="0.25">
      <c r="A54" s="62" t="str">
        <f t="array" ref="A54">IFERROR(INDEX(#REF!,MATCH(0,IF(TRUE=#REF!,0,1)+COUNTIF(#REF!,#REF!),0)),"")</f>
        <v/>
      </c>
      <c r="B54" s="1"/>
      <c r="C54" s="38"/>
      <c r="D54" s="38"/>
      <c r="E54" s="47"/>
      <c r="F54" s="38"/>
      <c r="G54" s="39"/>
      <c r="H54" s="39"/>
      <c r="I54" s="39"/>
      <c r="J54" s="39"/>
      <c r="K54" s="39"/>
      <c r="L54" s="40"/>
      <c r="M54" s="44"/>
      <c r="N54" s="45"/>
      <c r="O54" s="43"/>
      <c r="P54" s="39" t="s">
        <v>66</v>
      </c>
      <c r="Q54" s="65" t="b">
        <v>0</v>
      </c>
    </row>
    <row r="55" spans="1:17" ht="11.1" customHeight="1" x14ac:dyDescent="0.25">
      <c r="A55" s="62" t="str">
        <f t="array" ref="A55">IFERROR(INDEX(#REF!,MATCH(0,IF(TRUE=#REF!,0,1)+COUNTIF(#REF!,#REF!),0)),"")</f>
        <v/>
      </c>
      <c r="B55" s="1"/>
      <c r="C55" s="38"/>
      <c r="D55" s="38"/>
      <c r="E55" s="47"/>
      <c r="F55" s="39"/>
      <c r="G55" s="39"/>
      <c r="H55" s="39"/>
      <c r="I55" s="39"/>
      <c r="J55" s="39"/>
      <c r="K55" s="39"/>
      <c r="L55" s="40"/>
      <c r="M55" s="44"/>
      <c r="N55" s="45"/>
      <c r="O55" s="43"/>
      <c r="P55" s="39" t="s">
        <v>66</v>
      </c>
      <c r="Q55" s="65" t="b">
        <v>0</v>
      </c>
    </row>
    <row r="56" spans="1:17" ht="11.1" customHeight="1" x14ac:dyDescent="0.25">
      <c r="A56" s="62" t="str">
        <f t="array" ref="A56">IFERROR(INDEX(#REF!,MATCH(0,IF(TRUE=#REF!,0,1)+COUNTIF(#REF!,#REF!),0)),"")</f>
        <v/>
      </c>
      <c r="B56" s="1"/>
      <c r="C56" s="38"/>
      <c r="D56" s="38"/>
      <c r="E56" s="47"/>
      <c r="F56" s="39"/>
      <c r="G56" s="39"/>
      <c r="H56" s="39"/>
      <c r="I56" s="39"/>
      <c r="J56" s="39"/>
      <c r="K56" s="39"/>
      <c r="L56" s="40"/>
      <c r="M56" s="44"/>
      <c r="N56" s="45"/>
      <c r="O56" s="43"/>
      <c r="P56" s="39" t="s">
        <v>66</v>
      </c>
      <c r="Q56" s="65" t="b">
        <v>0</v>
      </c>
    </row>
    <row r="57" spans="1:17" ht="11.1" customHeight="1" x14ac:dyDescent="0.25">
      <c r="A57" s="62" t="str">
        <f t="array" ref="A57">IFERROR(INDEX(#REF!,MATCH(0,IF(TRUE=#REF!,0,1)+COUNTIF(#REF!,#REF!),0)),"")</f>
        <v/>
      </c>
      <c r="B57" s="1"/>
      <c r="C57" s="38"/>
      <c r="D57" s="38"/>
      <c r="E57" s="47"/>
      <c r="F57" s="38"/>
      <c r="G57" s="39"/>
      <c r="H57" s="39"/>
      <c r="I57" s="39"/>
      <c r="J57" s="39"/>
      <c r="K57" s="39"/>
      <c r="L57" s="40"/>
      <c r="M57" s="44"/>
      <c r="N57" s="45"/>
      <c r="O57" s="43"/>
      <c r="P57" s="39" t="s">
        <v>66</v>
      </c>
      <c r="Q57" s="65" t="b">
        <v>0</v>
      </c>
    </row>
    <row r="58" spans="1:17" ht="11.1" customHeight="1" x14ac:dyDescent="0.25">
      <c r="A58" s="62" t="str">
        <f t="array" ref="A58">IFERROR(INDEX(#REF!,MATCH(0,IF(TRUE=#REF!,0,1)+COUNTIF(#REF!,#REF!),0)),"")</f>
        <v/>
      </c>
      <c r="B58" s="1"/>
      <c r="C58" s="38"/>
      <c r="D58" s="38"/>
      <c r="E58" s="47"/>
      <c r="F58" s="39"/>
      <c r="G58" s="39"/>
      <c r="H58" s="39"/>
      <c r="I58" s="39"/>
      <c r="J58" s="39"/>
      <c r="K58" s="39"/>
      <c r="L58" s="40"/>
      <c r="M58" s="44"/>
      <c r="N58" s="45"/>
      <c r="O58" s="43"/>
      <c r="P58" s="39" t="s">
        <v>66</v>
      </c>
      <c r="Q58" s="65" t="b">
        <v>0</v>
      </c>
    </row>
    <row r="59" spans="1:17" ht="11.1" customHeight="1" x14ac:dyDescent="0.25">
      <c r="A59" s="62" t="str">
        <f t="array" ref="A59">IFERROR(INDEX(#REF!,MATCH(0,IF(TRUE=#REF!,0,1)+COUNTIF(#REF!,#REF!),0)),"")</f>
        <v/>
      </c>
      <c r="B59" s="1"/>
      <c r="C59" s="38"/>
      <c r="D59" s="38"/>
      <c r="E59" s="47"/>
      <c r="F59" s="39"/>
      <c r="G59" s="39"/>
      <c r="H59" s="39"/>
      <c r="I59" s="39"/>
      <c r="J59" s="39"/>
      <c r="K59" s="39"/>
      <c r="L59" s="40"/>
      <c r="M59" s="44"/>
      <c r="N59" s="45"/>
      <c r="O59" s="43"/>
      <c r="P59" s="39" t="s">
        <v>66</v>
      </c>
      <c r="Q59" s="65" t="b">
        <v>0</v>
      </c>
    </row>
    <row r="60" spans="1:17" ht="11.1" customHeight="1" x14ac:dyDescent="0.25">
      <c r="A60" s="62" t="str">
        <f t="array" ref="A60">IFERROR(INDEX(#REF!,MATCH(0,IF(TRUE=#REF!,0,1)+COUNTIF(#REF!,#REF!),0)),"")</f>
        <v/>
      </c>
      <c r="B60" s="1"/>
      <c r="C60" s="38"/>
      <c r="D60" s="38"/>
      <c r="E60" s="47"/>
      <c r="F60" s="39"/>
      <c r="G60" s="39"/>
      <c r="H60" s="39"/>
      <c r="I60" s="39"/>
      <c r="J60" s="39"/>
      <c r="K60" s="39"/>
      <c r="L60" s="40"/>
      <c r="M60" s="44"/>
      <c r="N60" s="45"/>
      <c r="O60" s="43"/>
      <c r="P60" s="39" t="s">
        <v>66</v>
      </c>
      <c r="Q60" s="65" t="b">
        <v>0</v>
      </c>
    </row>
    <row r="61" spans="1:17" ht="11.1" customHeight="1" x14ac:dyDescent="0.25">
      <c r="A61" s="62" t="str">
        <f t="array" ref="A61">IFERROR(INDEX(#REF!,MATCH(0,IF(TRUE=#REF!,0,1)+COUNTIF(#REF!,#REF!),0)),"")</f>
        <v/>
      </c>
      <c r="B61" s="1"/>
      <c r="C61" s="38"/>
      <c r="D61" s="38"/>
      <c r="E61" s="47"/>
      <c r="F61" s="39"/>
      <c r="G61" s="39"/>
      <c r="H61" s="39"/>
      <c r="I61" s="39"/>
      <c r="J61" s="39"/>
      <c r="K61" s="39"/>
      <c r="L61" s="40"/>
      <c r="M61" s="44"/>
      <c r="N61" s="45"/>
      <c r="O61" s="43"/>
      <c r="P61" s="39" t="s">
        <v>66</v>
      </c>
      <c r="Q61" s="65" t="b">
        <v>0</v>
      </c>
    </row>
    <row r="62" spans="1:17" ht="11.1" customHeight="1" x14ac:dyDescent="0.25">
      <c r="A62" s="62" t="str">
        <f t="array" ref="A62">IFERROR(INDEX(#REF!,MATCH(0,IF(TRUE=#REF!,0,1)+COUNTIF(#REF!,#REF!),0)),"")</f>
        <v/>
      </c>
      <c r="B62" s="1"/>
      <c r="C62" s="38"/>
      <c r="D62" s="38"/>
      <c r="E62" s="47"/>
      <c r="F62" s="38"/>
      <c r="G62" s="39"/>
      <c r="H62" s="39"/>
      <c r="I62" s="39"/>
      <c r="J62" s="39"/>
      <c r="K62" s="39"/>
      <c r="L62" s="40"/>
      <c r="M62" s="44"/>
      <c r="N62" s="45"/>
      <c r="O62" s="43"/>
      <c r="P62" s="39" t="s">
        <v>66</v>
      </c>
      <c r="Q62" s="65" t="b">
        <v>0</v>
      </c>
    </row>
    <row r="63" spans="1:17" ht="11.1" customHeight="1" x14ac:dyDescent="0.25">
      <c r="A63" s="62" t="str">
        <f t="array" ref="A63">IFERROR(INDEX(#REF!,MATCH(0,IF(TRUE=#REF!,0,1)+COUNTIF(#REF!,#REF!),0)),"")</f>
        <v/>
      </c>
      <c r="B63" s="1"/>
      <c r="C63" s="38"/>
      <c r="D63" s="38"/>
      <c r="E63" s="47"/>
      <c r="F63" s="39"/>
      <c r="G63" s="39"/>
      <c r="H63" s="39"/>
      <c r="I63" s="39"/>
      <c r="J63" s="39"/>
      <c r="K63" s="39"/>
      <c r="L63" s="40"/>
      <c r="M63" s="44"/>
      <c r="N63" s="45"/>
      <c r="O63" s="43"/>
      <c r="P63" s="39" t="s">
        <v>66</v>
      </c>
      <c r="Q63" s="65" t="b">
        <v>0</v>
      </c>
    </row>
    <row r="64" spans="1:17" ht="11.1" customHeight="1" x14ac:dyDescent="0.25">
      <c r="A64" s="62" t="str">
        <f t="array" ref="A64">IFERROR(INDEX(#REF!,MATCH(0,IF(TRUE=#REF!,0,1)+COUNTIF(#REF!,#REF!),0)),"")</f>
        <v/>
      </c>
      <c r="B64" s="1"/>
      <c r="C64" s="38"/>
      <c r="D64" s="38"/>
      <c r="E64" s="47"/>
      <c r="F64" s="38"/>
      <c r="G64" s="39"/>
      <c r="H64" s="39"/>
      <c r="I64" s="39"/>
      <c r="J64" s="39"/>
      <c r="K64" s="39"/>
      <c r="L64" s="40"/>
      <c r="M64" s="44"/>
      <c r="N64" s="45"/>
      <c r="O64" s="43"/>
      <c r="P64" s="39" t="s">
        <v>66</v>
      </c>
      <c r="Q64" s="65" t="b">
        <v>0</v>
      </c>
    </row>
    <row r="65" spans="1:17" ht="11.1" customHeight="1" x14ac:dyDescent="0.25">
      <c r="A65" s="62" t="str">
        <f t="array" ref="A65">IFERROR(INDEX(#REF!,MATCH(0,IF(TRUE=#REF!,0,1)+COUNTIF(#REF!,#REF!),0)),"")</f>
        <v/>
      </c>
      <c r="B65" s="1"/>
      <c r="C65" s="38"/>
      <c r="D65" s="38"/>
      <c r="E65" s="47"/>
      <c r="F65" s="39"/>
      <c r="G65" s="39"/>
      <c r="H65" s="39"/>
      <c r="I65" s="39"/>
      <c r="J65" s="39"/>
      <c r="K65" s="39"/>
      <c r="L65" s="40"/>
      <c r="M65" s="44"/>
      <c r="N65" s="45"/>
      <c r="O65" s="43"/>
      <c r="P65" s="39" t="s">
        <v>66</v>
      </c>
      <c r="Q65" s="65" t="b">
        <v>0</v>
      </c>
    </row>
    <row r="66" spans="1:17" ht="11.1" customHeight="1" x14ac:dyDescent="0.25">
      <c r="A66" s="62" t="str">
        <f t="array" ref="A66">IFERROR(INDEX(#REF!,MATCH(0,IF(TRUE=#REF!,0,1)+COUNTIF(#REF!,#REF!),0)),"")</f>
        <v/>
      </c>
      <c r="B66" s="1"/>
      <c r="C66" s="38"/>
      <c r="D66" s="38"/>
      <c r="E66" s="47"/>
      <c r="F66" s="39"/>
      <c r="G66" s="39"/>
      <c r="H66" s="39"/>
      <c r="I66" s="39"/>
      <c r="J66" s="39"/>
      <c r="K66" s="39"/>
      <c r="L66" s="40"/>
      <c r="M66" s="44"/>
      <c r="N66" s="45"/>
      <c r="O66" s="43"/>
      <c r="P66" s="39" t="s">
        <v>66</v>
      </c>
      <c r="Q66" s="65" t="b">
        <v>0</v>
      </c>
    </row>
    <row r="67" spans="1:17" ht="11.1" customHeight="1" x14ac:dyDescent="0.25">
      <c r="A67" s="62" t="str">
        <f t="array" ref="A67">IFERROR(INDEX(#REF!,MATCH(0,IF(TRUE=#REF!,0,1)+COUNTIF(#REF!,#REF!),0)),"")</f>
        <v/>
      </c>
      <c r="B67" s="1"/>
      <c r="C67" s="38"/>
      <c r="D67" s="38"/>
      <c r="E67" s="47"/>
      <c r="F67" s="39"/>
      <c r="G67" s="39"/>
      <c r="H67" s="39"/>
      <c r="I67" s="39"/>
      <c r="J67" s="39"/>
      <c r="K67" s="39"/>
      <c r="L67" s="40"/>
      <c r="M67" s="44"/>
      <c r="N67" s="45"/>
      <c r="O67" s="43"/>
      <c r="P67" s="39" t="s">
        <v>66</v>
      </c>
      <c r="Q67" s="65" t="b">
        <v>0</v>
      </c>
    </row>
    <row r="68" spans="1:17" ht="11.1" customHeight="1" x14ac:dyDescent="0.25">
      <c r="A68" s="62" t="str">
        <f t="array" ref="A68">IFERROR(INDEX(#REF!,MATCH(0,IF(TRUE=#REF!,0,1)+COUNTIF(#REF!,#REF!),0)),"")</f>
        <v/>
      </c>
      <c r="B68" s="1"/>
      <c r="C68" s="38"/>
      <c r="D68" s="38"/>
      <c r="E68" s="47"/>
      <c r="F68" s="39"/>
      <c r="G68" s="39"/>
      <c r="H68" s="39"/>
      <c r="I68" s="39"/>
      <c r="J68" s="39"/>
      <c r="K68" s="39"/>
      <c r="L68" s="40"/>
      <c r="M68" s="44"/>
      <c r="N68" s="45"/>
      <c r="O68" s="43"/>
      <c r="P68" s="39" t="s">
        <v>66</v>
      </c>
      <c r="Q68" s="65" t="b">
        <v>0</v>
      </c>
    </row>
    <row r="69" spans="1:17" ht="11.1" customHeight="1" x14ac:dyDescent="0.25">
      <c r="A69" s="62" t="str">
        <f t="array" ref="A69">IFERROR(INDEX(#REF!,MATCH(0,IF(TRUE=#REF!,0,1)+COUNTIF(#REF!,#REF!),0)),"")</f>
        <v/>
      </c>
      <c r="B69" s="1"/>
      <c r="C69" s="38"/>
      <c r="D69" s="38"/>
      <c r="E69" s="47"/>
      <c r="F69" s="39"/>
      <c r="G69" s="39"/>
      <c r="H69" s="39"/>
      <c r="I69" s="39"/>
      <c r="J69" s="39"/>
      <c r="K69" s="39"/>
      <c r="L69" s="40"/>
      <c r="M69" s="44"/>
      <c r="N69" s="45"/>
      <c r="O69" s="43"/>
      <c r="P69" s="39" t="s">
        <v>66</v>
      </c>
      <c r="Q69" s="65" t="b">
        <v>0</v>
      </c>
    </row>
    <row r="70" spans="1:17" ht="11.1" customHeight="1" x14ac:dyDescent="0.25">
      <c r="A70" s="62" t="str">
        <f t="array" ref="A70">IFERROR(INDEX(#REF!,MATCH(0,IF(TRUE=#REF!,0,1)+COUNTIF(#REF!,#REF!),0)),"")</f>
        <v/>
      </c>
      <c r="B70" s="1"/>
      <c r="C70" s="38"/>
      <c r="D70" s="38"/>
      <c r="E70" s="47"/>
      <c r="F70" s="39"/>
      <c r="G70" s="39"/>
      <c r="H70" s="39"/>
      <c r="I70" s="39"/>
      <c r="J70" s="39"/>
      <c r="K70" s="39"/>
      <c r="L70" s="40"/>
      <c r="M70" s="44"/>
      <c r="N70" s="45"/>
      <c r="O70" s="43"/>
      <c r="P70" s="39" t="s">
        <v>66</v>
      </c>
      <c r="Q70" s="65" t="b">
        <v>0</v>
      </c>
    </row>
    <row r="71" spans="1:17" ht="11.1" customHeight="1" x14ac:dyDescent="0.25">
      <c r="A71" s="62" t="str">
        <f t="array" ref="A71">IFERROR(INDEX(#REF!,MATCH(0,IF(TRUE=#REF!,0,1)+COUNTIF(#REF!,#REF!),0)),"")</f>
        <v/>
      </c>
      <c r="B71" s="1"/>
      <c r="C71" s="38"/>
      <c r="D71" s="38"/>
      <c r="E71" s="47"/>
      <c r="F71" s="39"/>
      <c r="G71" s="39"/>
      <c r="H71" s="39"/>
      <c r="I71" s="39"/>
      <c r="J71" s="39"/>
      <c r="K71" s="39"/>
      <c r="L71" s="40"/>
      <c r="M71" s="44"/>
      <c r="N71" s="45"/>
      <c r="O71" s="43"/>
      <c r="P71" s="39" t="s">
        <v>66</v>
      </c>
      <c r="Q71" s="65" t="b">
        <v>0</v>
      </c>
    </row>
    <row r="72" spans="1:17" ht="11.1" customHeight="1" x14ac:dyDescent="0.25">
      <c r="A72" s="62" t="str">
        <f t="array" ref="A72">IFERROR(INDEX(#REF!,MATCH(0,IF(TRUE=#REF!,0,1)+COUNTIF(#REF!,#REF!),0)),"")</f>
        <v/>
      </c>
      <c r="B72" s="1"/>
      <c r="C72" s="38"/>
      <c r="D72" s="38"/>
      <c r="E72" s="47"/>
      <c r="F72" s="39"/>
      <c r="G72" s="39"/>
      <c r="H72" s="39"/>
      <c r="I72" s="39"/>
      <c r="J72" s="39"/>
      <c r="K72" s="39"/>
      <c r="L72" s="40"/>
      <c r="M72" s="44"/>
      <c r="N72" s="45"/>
      <c r="O72" s="43"/>
      <c r="P72" s="39" t="s">
        <v>66</v>
      </c>
      <c r="Q72" s="65" t="b">
        <v>0</v>
      </c>
    </row>
    <row r="73" spans="1:17" ht="11.1" customHeight="1" x14ac:dyDescent="0.25">
      <c r="A73" s="62" t="str">
        <f t="array" ref="A73">IFERROR(INDEX(#REF!,MATCH(0,IF(TRUE=#REF!,0,1)+COUNTIF(#REF!,#REF!),0)),"")</f>
        <v/>
      </c>
      <c r="B73" s="1"/>
      <c r="C73" s="38"/>
      <c r="D73" s="38"/>
      <c r="E73" s="47"/>
      <c r="F73" s="38"/>
      <c r="G73" s="39"/>
      <c r="H73" s="39"/>
      <c r="I73" s="39"/>
      <c r="J73" s="39"/>
      <c r="K73" s="39"/>
      <c r="L73" s="40"/>
      <c r="M73" s="44"/>
      <c r="N73" s="45"/>
      <c r="O73" s="43"/>
      <c r="P73" s="39" t="s">
        <v>66</v>
      </c>
      <c r="Q73" s="65" t="b">
        <v>0</v>
      </c>
    </row>
    <row r="74" spans="1:17" ht="11.1" customHeight="1" x14ac:dyDescent="0.25">
      <c r="A74" s="62" t="str">
        <f t="array" ref="A74">IFERROR(INDEX(#REF!,MATCH(0,IF(TRUE=#REF!,0,1)+COUNTIF(#REF!,#REF!),0)),"")</f>
        <v/>
      </c>
      <c r="B74" s="1"/>
      <c r="C74" s="38"/>
      <c r="D74" s="38"/>
      <c r="E74" s="47"/>
      <c r="F74" s="39"/>
      <c r="G74" s="39"/>
      <c r="H74" s="39"/>
      <c r="I74" s="39"/>
      <c r="J74" s="39"/>
      <c r="K74" s="39"/>
      <c r="L74" s="40"/>
      <c r="M74" s="44"/>
      <c r="N74" s="45"/>
      <c r="O74" s="43"/>
      <c r="P74" s="39" t="s">
        <v>66</v>
      </c>
      <c r="Q74" s="65" t="b">
        <v>0</v>
      </c>
    </row>
    <row r="75" spans="1:17" ht="11.1" customHeight="1" x14ac:dyDescent="0.25">
      <c r="A75" s="62" t="str">
        <f t="array" ref="A75">IFERROR(INDEX(#REF!,MATCH(0,IF(TRUE=#REF!,0,1)+COUNTIF(#REF!,#REF!),0)),"")</f>
        <v/>
      </c>
      <c r="B75" s="1"/>
      <c r="C75" s="38"/>
      <c r="D75" s="38"/>
      <c r="E75" s="47"/>
      <c r="F75" s="39"/>
      <c r="G75" s="39"/>
      <c r="H75" s="39"/>
      <c r="I75" s="39"/>
      <c r="J75" s="39"/>
      <c r="K75" s="39"/>
      <c r="L75" s="40"/>
      <c r="M75" s="44"/>
      <c r="N75" s="45"/>
      <c r="O75" s="43"/>
      <c r="P75" s="39" t="s">
        <v>66</v>
      </c>
      <c r="Q75" s="65" t="b">
        <v>0</v>
      </c>
    </row>
    <row r="76" spans="1:17" ht="11.1" customHeight="1" x14ac:dyDescent="0.25">
      <c r="A76" s="62" t="str">
        <f t="array" ref="A76">IFERROR(INDEX(#REF!,MATCH(0,IF(TRUE=#REF!,0,1)+COUNTIF(#REF!,#REF!),0)),"")</f>
        <v/>
      </c>
      <c r="B76" s="1"/>
      <c r="C76" s="38"/>
      <c r="D76" s="38"/>
      <c r="E76" s="47"/>
      <c r="F76" s="39"/>
      <c r="G76" s="39"/>
      <c r="H76" s="39"/>
      <c r="I76" s="39"/>
      <c r="J76" s="39"/>
      <c r="K76" s="39"/>
      <c r="L76" s="40"/>
      <c r="M76" s="44"/>
      <c r="N76" s="45"/>
      <c r="O76" s="43"/>
      <c r="P76" s="39" t="s">
        <v>66</v>
      </c>
      <c r="Q76" s="65" t="b">
        <v>0</v>
      </c>
    </row>
    <row r="77" spans="1:17" ht="11.1" customHeight="1" x14ac:dyDescent="0.25">
      <c r="A77" s="62" t="str">
        <f t="array" ref="A77">IFERROR(INDEX(#REF!,MATCH(0,IF(TRUE=#REF!,0,1)+COUNTIF(#REF!,#REF!),0)),"")</f>
        <v/>
      </c>
      <c r="B77" s="1"/>
      <c r="C77" s="38"/>
      <c r="D77" s="38"/>
      <c r="E77" s="47"/>
      <c r="F77" s="39"/>
      <c r="G77" s="39"/>
      <c r="H77" s="39"/>
      <c r="I77" s="39"/>
      <c r="J77" s="39"/>
      <c r="K77" s="39"/>
      <c r="L77" s="40"/>
      <c r="M77" s="44"/>
      <c r="N77" s="45"/>
      <c r="O77" s="43"/>
      <c r="P77" s="39" t="s">
        <v>66</v>
      </c>
      <c r="Q77" s="65" t="b">
        <v>0</v>
      </c>
    </row>
    <row r="78" spans="1:17" ht="11.1" customHeight="1" x14ac:dyDescent="0.25">
      <c r="A78" s="62" t="str">
        <f t="array" ref="A78">IFERROR(INDEX(#REF!,MATCH(0,IF(TRUE=#REF!,0,1)+COUNTIF(#REF!,#REF!),0)),"")</f>
        <v/>
      </c>
      <c r="B78" s="1"/>
      <c r="C78" s="38"/>
      <c r="D78" s="38"/>
      <c r="E78" s="47"/>
      <c r="F78" s="38"/>
      <c r="G78" s="39"/>
      <c r="H78" s="39"/>
      <c r="I78" s="39"/>
      <c r="J78" s="39"/>
      <c r="K78" s="39"/>
      <c r="L78" s="40"/>
      <c r="M78" s="44"/>
      <c r="N78" s="45"/>
      <c r="O78" s="43"/>
      <c r="P78" s="39" t="s">
        <v>66</v>
      </c>
      <c r="Q78" s="65" t="b">
        <v>0</v>
      </c>
    </row>
    <row r="79" spans="1:17" ht="11.1" customHeight="1" x14ac:dyDescent="0.25">
      <c r="A79" s="62" t="str">
        <f t="array" ref="A79">IFERROR(INDEX(#REF!,MATCH(0,IF(TRUE=#REF!,0,1)+COUNTIF(#REF!,#REF!),0)),"")</f>
        <v/>
      </c>
      <c r="B79" s="1"/>
      <c r="C79" s="38"/>
      <c r="D79" s="38"/>
      <c r="E79" s="47"/>
      <c r="F79" s="39"/>
      <c r="G79" s="39"/>
      <c r="H79" s="39"/>
      <c r="I79" s="39"/>
      <c r="J79" s="39"/>
      <c r="K79" s="39"/>
      <c r="L79" s="40"/>
      <c r="M79" s="44"/>
      <c r="N79" s="45"/>
      <c r="O79" s="43"/>
      <c r="P79" s="39" t="s">
        <v>66</v>
      </c>
      <c r="Q79" s="65" t="b">
        <v>0</v>
      </c>
    </row>
    <row r="80" spans="1:17" ht="11.1" customHeight="1" x14ac:dyDescent="0.25">
      <c r="A80" s="62" t="str">
        <f t="array" ref="A80">IFERROR(INDEX(#REF!,MATCH(0,IF(TRUE=#REF!,0,1)+COUNTIF(#REF!,#REF!),0)),"")</f>
        <v/>
      </c>
      <c r="B80" s="1"/>
      <c r="C80" s="38"/>
      <c r="D80" s="38"/>
      <c r="E80" s="47"/>
      <c r="F80" s="39"/>
      <c r="G80" s="39"/>
      <c r="H80" s="39"/>
      <c r="I80" s="39"/>
      <c r="J80" s="39"/>
      <c r="K80" s="39"/>
      <c r="L80" s="40"/>
      <c r="M80" s="44"/>
      <c r="N80" s="45"/>
      <c r="O80" s="43"/>
      <c r="P80" s="39" t="s">
        <v>66</v>
      </c>
      <c r="Q80" s="65" t="b">
        <v>0</v>
      </c>
    </row>
    <row r="81" spans="1:17" ht="11.1" customHeight="1" x14ac:dyDescent="0.25">
      <c r="A81" s="62" t="str">
        <f t="array" ref="A81">IFERROR(INDEX(#REF!,MATCH(0,IF(TRUE=#REF!,0,1)+COUNTIF(#REF!,#REF!),0)),"")</f>
        <v/>
      </c>
      <c r="B81" s="1"/>
      <c r="C81" s="38"/>
      <c r="D81" s="38"/>
      <c r="E81" s="47"/>
      <c r="F81" s="38"/>
      <c r="G81" s="39"/>
      <c r="H81" s="39"/>
      <c r="I81" s="39"/>
      <c r="J81" s="39"/>
      <c r="K81" s="39"/>
      <c r="L81" s="40"/>
      <c r="M81" s="44"/>
      <c r="N81" s="45"/>
      <c r="O81" s="43"/>
      <c r="P81" s="39" t="s">
        <v>66</v>
      </c>
      <c r="Q81" s="65" t="b">
        <v>0</v>
      </c>
    </row>
    <row r="82" spans="1:17" ht="11.1" customHeight="1" x14ac:dyDescent="0.25">
      <c r="A82" s="62" t="str">
        <f t="array" ref="A82">IFERROR(INDEX(#REF!,MATCH(0,IF(TRUE=#REF!,0,1)+COUNTIF(#REF!,#REF!),0)),"")</f>
        <v/>
      </c>
      <c r="B82" s="1"/>
      <c r="C82" s="38"/>
      <c r="D82" s="38"/>
      <c r="E82" s="47"/>
      <c r="F82" s="39"/>
      <c r="G82" s="39"/>
      <c r="H82" s="39"/>
      <c r="I82" s="39"/>
      <c r="J82" s="39"/>
      <c r="K82" s="39"/>
      <c r="L82" s="40"/>
      <c r="M82" s="44"/>
      <c r="N82" s="45"/>
      <c r="O82" s="43"/>
      <c r="P82" s="39" t="s">
        <v>66</v>
      </c>
      <c r="Q82" s="65" t="b">
        <v>0</v>
      </c>
    </row>
    <row r="83" spans="1:17" ht="11.1" customHeight="1" x14ac:dyDescent="0.25">
      <c r="A83" s="62" t="str">
        <f t="array" ref="A83">IFERROR(INDEX(#REF!,MATCH(0,IF(TRUE=#REF!,0,1)+COUNTIF(#REF!,#REF!),0)),"")</f>
        <v/>
      </c>
      <c r="B83" s="1"/>
      <c r="C83" s="38"/>
      <c r="D83" s="38"/>
      <c r="E83" s="47"/>
      <c r="F83" s="39"/>
      <c r="G83" s="39"/>
      <c r="H83" s="39"/>
      <c r="I83" s="39"/>
      <c r="J83" s="39"/>
      <c r="K83" s="39"/>
      <c r="L83" s="40"/>
      <c r="M83" s="44"/>
      <c r="N83" s="45"/>
      <c r="O83" s="43"/>
      <c r="P83" s="39" t="s">
        <v>66</v>
      </c>
      <c r="Q83" s="65" t="b">
        <v>0</v>
      </c>
    </row>
    <row r="84" spans="1:17" ht="11.1" customHeight="1" x14ac:dyDescent="0.25">
      <c r="A84" s="62" t="str">
        <f t="array" ref="A84">IFERROR(INDEX(#REF!,MATCH(0,IF(TRUE=#REF!,0,1)+COUNTIF(#REF!,#REF!),0)),"")</f>
        <v/>
      </c>
      <c r="B84" s="1"/>
      <c r="C84" s="38"/>
      <c r="D84" s="38"/>
      <c r="E84" s="47"/>
      <c r="F84" s="39"/>
      <c r="G84" s="39"/>
      <c r="H84" s="39"/>
      <c r="I84" s="39"/>
      <c r="J84" s="39"/>
      <c r="K84" s="39"/>
      <c r="L84" s="40"/>
      <c r="M84" s="44"/>
      <c r="N84" s="45"/>
      <c r="O84" s="43"/>
      <c r="P84" s="39" t="s">
        <v>66</v>
      </c>
      <c r="Q84" s="65" t="b">
        <v>0</v>
      </c>
    </row>
    <row r="85" spans="1:17" ht="11.1" customHeight="1" x14ac:dyDescent="0.25">
      <c r="A85" s="62" t="str">
        <f t="array" ref="A85">IFERROR(INDEX(#REF!,MATCH(0,IF(TRUE=#REF!,0,1)+COUNTIF(#REF!,#REF!),0)),"")</f>
        <v/>
      </c>
      <c r="B85" s="1"/>
      <c r="C85" s="38"/>
      <c r="D85" s="38"/>
      <c r="E85" s="47"/>
      <c r="F85" s="38"/>
      <c r="G85" s="39"/>
      <c r="H85" s="39"/>
      <c r="I85" s="39"/>
      <c r="J85" s="39"/>
      <c r="K85" s="39"/>
      <c r="L85" s="40"/>
      <c r="M85" s="44"/>
      <c r="N85" s="45"/>
      <c r="O85" s="43"/>
      <c r="P85" s="39" t="s">
        <v>66</v>
      </c>
      <c r="Q85" s="65" t="b">
        <v>0</v>
      </c>
    </row>
    <row r="86" spans="1:17" ht="11.1" customHeight="1" x14ac:dyDescent="0.25">
      <c r="A86" s="62" t="str">
        <f t="array" ref="A86">IFERROR(INDEX(#REF!,MATCH(0,IF(TRUE=#REF!,0,1)+COUNTIF(#REF!,#REF!),0)),"")</f>
        <v/>
      </c>
      <c r="B86" s="1"/>
      <c r="C86" s="55"/>
      <c r="D86" s="38"/>
      <c r="E86" s="47"/>
      <c r="F86" s="39"/>
      <c r="G86" s="39"/>
      <c r="H86" s="39"/>
      <c r="I86" s="39"/>
      <c r="J86" s="39"/>
      <c r="K86" s="39"/>
      <c r="L86" s="40"/>
      <c r="M86" s="44"/>
      <c r="N86" s="45"/>
      <c r="O86" s="43"/>
      <c r="P86" s="39" t="s">
        <v>66</v>
      </c>
      <c r="Q86" s="65" t="b">
        <v>0</v>
      </c>
    </row>
    <row r="87" spans="1:17" ht="11.1" customHeight="1" x14ac:dyDescent="0.25">
      <c r="A87" s="62" t="str">
        <f t="array" ref="A87">IFERROR(INDEX(#REF!,MATCH(0,IF(TRUE=#REF!,0,1)+COUNTIF(#REF!,#REF!),0)),"")</f>
        <v/>
      </c>
      <c r="B87" s="1"/>
      <c r="C87" s="38"/>
      <c r="D87" s="38"/>
      <c r="E87" s="47"/>
      <c r="F87" s="38"/>
      <c r="G87" s="39"/>
      <c r="H87" s="39"/>
      <c r="I87" s="39"/>
      <c r="J87" s="39"/>
      <c r="K87" s="39"/>
      <c r="L87" s="40"/>
      <c r="M87" s="44"/>
      <c r="N87" s="45"/>
      <c r="O87" s="43"/>
      <c r="P87" s="39" t="s">
        <v>66</v>
      </c>
      <c r="Q87" s="65" t="b">
        <v>0</v>
      </c>
    </row>
    <row r="88" spans="1:17" ht="11.1" customHeight="1" x14ac:dyDescent="0.25">
      <c r="A88" s="62" t="str">
        <f t="array" ref="A88">IFERROR(INDEX(#REF!,MATCH(0,IF(TRUE=#REF!,0,1)+COUNTIF(#REF!,#REF!),0)),"")</f>
        <v/>
      </c>
      <c r="B88" s="1"/>
      <c r="C88" s="38"/>
      <c r="D88" s="38"/>
      <c r="E88" s="47"/>
      <c r="F88" s="39"/>
      <c r="G88" s="39"/>
      <c r="H88" s="39"/>
      <c r="I88" s="39"/>
      <c r="J88" s="39"/>
      <c r="K88" s="39"/>
      <c r="L88" s="40"/>
      <c r="M88" s="44"/>
      <c r="N88" s="45"/>
      <c r="O88" s="43"/>
      <c r="P88" s="39" t="s">
        <v>66</v>
      </c>
      <c r="Q88" s="65" t="b">
        <v>0</v>
      </c>
    </row>
    <row r="89" spans="1:17" ht="11.1" customHeight="1" x14ac:dyDescent="0.25">
      <c r="A89" s="62" t="str">
        <f t="array" ref="A89">IFERROR(INDEX(#REF!,MATCH(0,IF(TRUE=#REF!,0,1)+COUNTIF(#REF!,#REF!),0)),"")</f>
        <v/>
      </c>
      <c r="B89" s="1"/>
      <c r="C89" s="38"/>
      <c r="D89" s="38"/>
      <c r="E89" s="47"/>
      <c r="F89" s="39"/>
      <c r="G89" s="39"/>
      <c r="H89" s="39"/>
      <c r="I89" s="39"/>
      <c r="J89" s="39"/>
      <c r="K89" s="39"/>
      <c r="L89" s="40"/>
      <c r="M89" s="44"/>
      <c r="N89" s="45"/>
      <c r="O89" s="43"/>
      <c r="P89" s="39" t="s">
        <v>66</v>
      </c>
      <c r="Q89" s="65" t="b">
        <v>0</v>
      </c>
    </row>
    <row r="90" spans="1:17" ht="11.1" customHeight="1" x14ac:dyDescent="0.25">
      <c r="A90" s="62" t="str">
        <f t="array" ref="A90">IFERROR(INDEX(#REF!,MATCH(0,IF(TRUE=#REF!,0,1)+COUNTIF(#REF!,#REF!),0)),"")</f>
        <v/>
      </c>
      <c r="B90" s="1"/>
      <c r="C90" s="38"/>
      <c r="D90" s="38"/>
      <c r="E90" s="47"/>
      <c r="F90" s="39"/>
      <c r="G90" s="39"/>
      <c r="H90" s="39"/>
      <c r="I90" s="39"/>
      <c r="J90" s="39"/>
      <c r="K90" s="39"/>
      <c r="L90" s="40"/>
      <c r="M90" s="44"/>
      <c r="N90" s="45"/>
      <c r="O90" s="43"/>
      <c r="P90" s="39" t="s">
        <v>66</v>
      </c>
      <c r="Q90" s="65" t="b">
        <v>0</v>
      </c>
    </row>
    <row r="91" spans="1:17" ht="11.1" customHeight="1" x14ac:dyDescent="0.25">
      <c r="A91" s="62" t="str">
        <f t="array" ref="A91">IFERROR(INDEX(#REF!,MATCH(0,IF(TRUE=#REF!,0,1)+COUNTIF(#REF!,#REF!),0)),"")</f>
        <v/>
      </c>
      <c r="B91" s="1"/>
      <c r="C91" s="38"/>
      <c r="D91" s="38"/>
      <c r="E91" s="47"/>
      <c r="F91" s="39"/>
      <c r="G91" s="39"/>
      <c r="H91" s="39"/>
      <c r="I91" s="39"/>
      <c r="J91" s="39"/>
      <c r="K91" s="39"/>
      <c r="L91" s="40"/>
      <c r="M91" s="44"/>
      <c r="N91" s="45"/>
      <c r="O91" s="43"/>
      <c r="P91" s="39" t="s">
        <v>66</v>
      </c>
      <c r="Q91" s="65" t="b">
        <v>0</v>
      </c>
    </row>
    <row r="92" spans="1:17" ht="11.1" customHeight="1" x14ac:dyDescent="0.25">
      <c r="A92" s="62" t="str">
        <f t="array" ref="A92">IFERROR(INDEX(#REF!,MATCH(0,IF(TRUE=#REF!,0,1)+COUNTIF(#REF!,#REF!),0)),"")</f>
        <v/>
      </c>
      <c r="B92" s="1"/>
      <c r="C92" s="38"/>
      <c r="D92" s="38"/>
      <c r="E92" s="47"/>
      <c r="F92" s="38"/>
      <c r="G92" s="39"/>
      <c r="H92" s="39"/>
      <c r="I92" s="39"/>
      <c r="J92" s="39"/>
      <c r="K92" s="39"/>
      <c r="L92" s="40"/>
      <c r="M92" s="44"/>
      <c r="N92" s="45"/>
      <c r="O92" s="43"/>
      <c r="P92" s="39" t="s">
        <v>66</v>
      </c>
      <c r="Q92" s="65" t="b">
        <v>0</v>
      </c>
    </row>
    <row r="93" spans="1:17" ht="11.1" customHeight="1" x14ac:dyDescent="0.25">
      <c r="A93" s="62" t="str">
        <f t="array" ref="A93">IFERROR(INDEX(#REF!,MATCH(0,IF(TRUE=#REF!,0,1)+COUNTIF(#REF!,#REF!),0)),"")</f>
        <v/>
      </c>
      <c r="B93" s="1"/>
      <c r="C93" s="38"/>
      <c r="D93" s="38"/>
      <c r="E93" s="47"/>
      <c r="F93" s="39"/>
      <c r="G93" s="39"/>
      <c r="H93" s="39"/>
      <c r="I93" s="39"/>
      <c r="J93" s="39"/>
      <c r="K93" s="39"/>
      <c r="L93" s="40"/>
      <c r="M93" s="44"/>
      <c r="N93" s="45"/>
      <c r="O93" s="43"/>
      <c r="P93" s="39" t="s">
        <v>66</v>
      </c>
      <c r="Q93" s="65" t="b">
        <v>0</v>
      </c>
    </row>
    <row r="94" spans="1:17" ht="11.1" customHeight="1" x14ac:dyDescent="0.25">
      <c r="A94" s="62" t="str">
        <f t="array" ref="A94">IFERROR(INDEX(#REF!,MATCH(0,IF(TRUE=#REF!,0,1)+COUNTIF(#REF!,#REF!),0)),"")</f>
        <v/>
      </c>
      <c r="B94" s="1"/>
      <c r="C94" s="38"/>
      <c r="D94" s="38"/>
      <c r="E94" s="47"/>
      <c r="F94" s="38"/>
      <c r="G94" s="39"/>
      <c r="H94" s="39"/>
      <c r="I94" s="39"/>
      <c r="J94" s="39"/>
      <c r="K94" s="39"/>
      <c r="L94" s="40"/>
      <c r="M94" s="44"/>
      <c r="N94" s="45"/>
      <c r="O94" s="43"/>
      <c r="P94" s="39" t="s">
        <v>66</v>
      </c>
      <c r="Q94" s="65" t="b">
        <v>0</v>
      </c>
    </row>
    <row r="95" spans="1:17" ht="11.1" customHeight="1" x14ac:dyDescent="0.25">
      <c r="A95" s="62" t="str">
        <f t="array" ref="A95">IFERROR(INDEX(#REF!,MATCH(0,IF(TRUE=#REF!,0,1)+COUNTIF(#REF!,#REF!),0)),"")</f>
        <v/>
      </c>
      <c r="B95" s="1"/>
      <c r="C95" s="38"/>
      <c r="D95" s="38"/>
      <c r="E95" s="47"/>
      <c r="F95" s="39"/>
      <c r="G95" s="39"/>
      <c r="H95" s="39"/>
      <c r="I95" s="39"/>
      <c r="J95" s="39"/>
      <c r="K95" s="39"/>
      <c r="L95" s="40"/>
      <c r="M95" s="44"/>
      <c r="N95" s="45"/>
      <c r="O95" s="43"/>
      <c r="P95" s="39" t="s">
        <v>66</v>
      </c>
      <c r="Q95" s="65" t="b">
        <v>0</v>
      </c>
    </row>
    <row r="96" spans="1:17" ht="11.1" customHeight="1" x14ac:dyDescent="0.25">
      <c r="A96" s="62" t="str">
        <f t="array" ref="A96">IFERROR(INDEX(#REF!,MATCH(0,IF(TRUE=#REF!,0,1)+COUNTIF(#REF!,#REF!),0)),"")</f>
        <v/>
      </c>
      <c r="B96" s="1"/>
      <c r="C96" s="38"/>
      <c r="D96" s="38"/>
      <c r="E96" s="47"/>
      <c r="F96" s="39"/>
      <c r="G96" s="39"/>
      <c r="H96" s="39"/>
      <c r="I96" s="39"/>
      <c r="J96" s="39"/>
      <c r="K96" s="39"/>
      <c r="L96" s="40"/>
      <c r="M96" s="44"/>
      <c r="N96" s="45"/>
      <c r="O96" s="43"/>
      <c r="P96" s="39" t="s">
        <v>66</v>
      </c>
      <c r="Q96" s="65" t="b">
        <v>0</v>
      </c>
    </row>
    <row r="97" spans="1:17" ht="11.1" customHeight="1" x14ac:dyDescent="0.25">
      <c r="A97" s="62" t="str">
        <f t="array" ref="A97">IFERROR(INDEX(#REF!,MATCH(0,IF(TRUE=#REF!,0,1)+COUNTIF(#REF!,#REF!),0)),"")</f>
        <v/>
      </c>
      <c r="B97" s="1"/>
      <c r="C97" s="38"/>
      <c r="D97" s="38"/>
      <c r="E97" s="47"/>
      <c r="F97" s="39"/>
      <c r="G97" s="39"/>
      <c r="H97" s="39"/>
      <c r="I97" s="39"/>
      <c r="J97" s="39"/>
      <c r="K97" s="39"/>
      <c r="L97" s="40"/>
      <c r="M97" s="44"/>
      <c r="N97" s="45"/>
      <c r="O97" s="43"/>
      <c r="P97" s="39" t="s">
        <v>66</v>
      </c>
      <c r="Q97" s="65" t="b">
        <v>0</v>
      </c>
    </row>
    <row r="98" spans="1:17" ht="11.1" customHeight="1" x14ac:dyDescent="0.25">
      <c r="A98" s="62" t="str">
        <f t="array" ref="A98">IFERROR(INDEX(#REF!,MATCH(0,IF(TRUE=#REF!,0,1)+COUNTIF(#REF!,#REF!),0)),"")</f>
        <v/>
      </c>
      <c r="B98" s="1"/>
      <c r="C98" s="38"/>
      <c r="D98" s="38"/>
      <c r="E98" s="47"/>
      <c r="F98" s="39"/>
      <c r="G98" s="39"/>
      <c r="H98" s="39"/>
      <c r="I98" s="39"/>
      <c r="J98" s="39"/>
      <c r="K98" s="39"/>
      <c r="L98" s="40"/>
      <c r="M98" s="44"/>
      <c r="N98" s="45"/>
      <c r="O98" s="43"/>
      <c r="P98" s="39" t="s">
        <v>66</v>
      </c>
      <c r="Q98" s="65" t="b">
        <v>0</v>
      </c>
    </row>
    <row r="99" spans="1:17" ht="11.1" customHeight="1" x14ac:dyDescent="0.25">
      <c r="A99" s="62" t="str">
        <f t="array" ref="A99">IFERROR(INDEX(#REF!,MATCH(0,IF(TRUE=#REF!,0,1)+COUNTIF(#REF!,#REF!),0)),"")</f>
        <v/>
      </c>
      <c r="B99" s="1"/>
      <c r="C99" s="38"/>
      <c r="D99" s="38"/>
      <c r="E99" s="47"/>
      <c r="F99" s="38"/>
      <c r="G99" s="39"/>
      <c r="H99" s="39"/>
      <c r="I99" s="39"/>
      <c r="J99" s="39"/>
      <c r="K99" s="39"/>
      <c r="L99" s="40"/>
      <c r="M99" s="44"/>
      <c r="N99" s="45"/>
      <c r="O99" s="43"/>
      <c r="P99" s="39" t="s">
        <v>66</v>
      </c>
      <c r="Q99" s="65" t="b">
        <v>0</v>
      </c>
    </row>
    <row r="100" spans="1:17" ht="11.1" customHeight="1" x14ac:dyDescent="0.25">
      <c r="A100" s="62" t="str">
        <f t="array" ref="A100">IFERROR(INDEX(#REF!,MATCH(0,IF(TRUE=#REF!,0,1)+COUNTIF(#REF!,#REF!),0)),"")</f>
        <v/>
      </c>
      <c r="B100" s="1"/>
      <c r="C100" s="38"/>
      <c r="D100" s="38"/>
      <c r="E100" s="47"/>
      <c r="F100" s="39"/>
      <c r="G100" s="39"/>
      <c r="H100" s="39"/>
      <c r="I100" s="39"/>
      <c r="J100" s="39"/>
      <c r="K100" s="39"/>
      <c r="L100" s="40"/>
      <c r="M100" s="44"/>
      <c r="N100" s="45"/>
      <c r="O100" s="43"/>
      <c r="P100" s="39" t="s">
        <v>66</v>
      </c>
      <c r="Q100" s="65" t="b">
        <v>0</v>
      </c>
    </row>
    <row r="101" spans="1:17" ht="11.1" customHeight="1" x14ac:dyDescent="0.25">
      <c r="A101" s="62" t="str">
        <f t="array" ref="A101">IFERROR(INDEX(#REF!,MATCH(0,IF(TRUE=#REF!,0,1)+COUNTIF(#REF!,#REF!),0)),"")</f>
        <v/>
      </c>
      <c r="B101" s="1"/>
      <c r="C101" s="38"/>
      <c r="D101" s="38"/>
      <c r="E101" s="47"/>
      <c r="F101" s="39"/>
      <c r="G101" s="39"/>
      <c r="H101" s="39"/>
      <c r="I101" s="39"/>
      <c r="J101" s="39"/>
      <c r="K101" s="39"/>
      <c r="L101" s="40"/>
      <c r="M101" s="44"/>
      <c r="N101" s="45"/>
      <c r="O101" s="43"/>
      <c r="P101" s="39" t="s">
        <v>66</v>
      </c>
      <c r="Q101" s="65" t="b">
        <v>0</v>
      </c>
    </row>
    <row r="102" spans="1:17" ht="11.1" customHeight="1" x14ac:dyDescent="0.25">
      <c r="A102" s="62" t="str">
        <f t="array" ref="A102">IFERROR(INDEX(#REF!,MATCH(0,IF(TRUE=#REF!,0,1)+COUNTIF(#REF!,#REF!),0)),"")</f>
        <v/>
      </c>
      <c r="B102" s="1"/>
      <c r="C102" s="38"/>
      <c r="D102" s="38"/>
      <c r="E102" s="47"/>
      <c r="F102" s="39"/>
      <c r="G102" s="39"/>
      <c r="H102" s="39"/>
      <c r="I102" s="39"/>
      <c r="J102" s="39"/>
      <c r="K102" s="39"/>
      <c r="L102" s="40"/>
      <c r="M102" s="44"/>
      <c r="N102" s="45"/>
      <c r="O102" s="43"/>
      <c r="P102" s="39" t="s">
        <v>66</v>
      </c>
      <c r="Q102" s="65" t="b">
        <v>0</v>
      </c>
    </row>
    <row r="103" spans="1:17" ht="11.1" customHeight="1" x14ac:dyDescent="0.25">
      <c r="A103" s="62" t="str">
        <f t="array" ref="A103">IFERROR(INDEX(#REF!,MATCH(0,IF(TRUE=#REF!,0,1)+COUNTIF(#REF!,#REF!),0)),"")</f>
        <v/>
      </c>
      <c r="B103" s="1"/>
      <c r="C103" s="38"/>
      <c r="D103" s="38"/>
      <c r="E103" s="47"/>
      <c r="F103" s="39"/>
      <c r="G103" s="39"/>
      <c r="H103" s="39"/>
      <c r="I103" s="39"/>
      <c r="J103" s="39"/>
      <c r="K103" s="39"/>
      <c r="L103" s="40"/>
      <c r="M103" s="44"/>
      <c r="N103" s="45"/>
      <c r="O103" s="43"/>
      <c r="P103" s="39" t="s">
        <v>66</v>
      </c>
      <c r="Q103" s="65" t="b">
        <v>0</v>
      </c>
    </row>
    <row r="104" spans="1:17" ht="11.1" customHeight="1" x14ac:dyDescent="0.25">
      <c r="A104" s="62" t="str">
        <f t="array" ref="A104">IFERROR(INDEX(#REF!,MATCH(0,IF(TRUE=#REF!,0,1)+COUNTIF(#REF!,#REF!),0)),"")</f>
        <v/>
      </c>
      <c r="B104" s="1"/>
      <c r="C104" s="38"/>
      <c r="D104" s="38"/>
      <c r="E104" s="47"/>
      <c r="F104" s="39"/>
      <c r="G104" s="39"/>
      <c r="H104" s="39"/>
      <c r="I104" s="39"/>
      <c r="J104" s="39"/>
      <c r="K104" s="39"/>
      <c r="L104" s="40"/>
      <c r="M104" s="44"/>
      <c r="N104" s="45"/>
      <c r="O104" s="43"/>
      <c r="P104" s="39" t="s">
        <v>66</v>
      </c>
      <c r="Q104" s="65" t="b">
        <v>0</v>
      </c>
    </row>
    <row r="105" spans="1:17" ht="11.1" customHeight="1" x14ac:dyDescent="0.25">
      <c r="A105" s="62" t="str">
        <f t="array" ref="A105">IFERROR(INDEX(#REF!,MATCH(0,IF(TRUE=#REF!,0,1)+COUNTIF(#REF!,#REF!),0)),"")</f>
        <v/>
      </c>
      <c r="B105" s="1"/>
      <c r="C105" s="38"/>
      <c r="D105" s="38"/>
      <c r="E105" s="47"/>
      <c r="F105" s="39"/>
      <c r="G105" s="39"/>
      <c r="H105" s="39"/>
      <c r="I105" s="39"/>
      <c r="J105" s="39"/>
      <c r="K105" s="39"/>
      <c r="L105" s="40"/>
      <c r="M105" s="44"/>
      <c r="N105" s="45"/>
      <c r="O105" s="43"/>
      <c r="P105" s="39" t="s">
        <v>66</v>
      </c>
      <c r="Q105" s="65" t="b">
        <v>0</v>
      </c>
    </row>
    <row r="106" spans="1:17" ht="11.1" customHeight="1" x14ac:dyDescent="0.25">
      <c r="A106" s="62" t="str">
        <f t="array" ref="A106">IFERROR(INDEX(#REF!,MATCH(0,IF(TRUE=#REF!,0,1)+COUNTIF(#REF!,#REF!),0)),"")</f>
        <v/>
      </c>
      <c r="B106" s="1"/>
      <c r="C106" s="38"/>
      <c r="D106" s="38"/>
      <c r="E106" s="47"/>
      <c r="F106" s="39"/>
      <c r="G106" s="39"/>
      <c r="H106" s="39"/>
      <c r="I106" s="39"/>
      <c r="J106" s="39"/>
      <c r="K106" s="39"/>
      <c r="L106" s="40"/>
      <c r="M106" s="44"/>
      <c r="N106" s="45"/>
      <c r="O106" s="43"/>
      <c r="P106" s="39" t="s">
        <v>66</v>
      </c>
      <c r="Q106" s="65" t="b">
        <v>0</v>
      </c>
    </row>
    <row r="107" spans="1:17" ht="11.1" customHeight="1" x14ac:dyDescent="0.25">
      <c r="A107" s="62" t="str">
        <f t="array" ref="A107">IFERROR(INDEX(#REF!,MATCH(0,IF(TRUE=#REF!,0,1)+COUNTIF(#REF!,#REF!),0)),"")</f>
        <v/>
      </c>
      <c r="B107" s="1"/>
      <c r="C107" s="38"/>
      <c r="D107" s="38"/>
      <c r="E107" s="47"/>
      <c r="F107" s="39"/>
      <c r="G107" s="39"/>
      <c r="H107" s="39"/>
      <c r="I107" s="39"/>
      <c r="J107" s="39"/>
      <c r="K107" s="39"/>
      <c r="L107" s="40"/>
      <c r="M107" s="44"/>
      <c r="N107" s="45"/>
      <c r="O107" s="43"/>
      <c r="P107" s="39" t="s">
        <v>66</v>
      </c>
      <c r="Q107" s="65" t="b">
        <v>0</v>
      </c>
    </row>
    <row r="108" spans="1:17" ht="11.1" customHeight="1" x14ac:dyDescent="0.25">
      <c r="A108" s="62" t="str">
        <f t="array" ref="A108">IFERROR(INDEX(#REF!,MATCH(0,IF(TRUE=#REF!,0,1)+COUNTIF(#REF!,#REF!),0)),"")</f>
        <v/>
      </c>
      <c r="B108" s="1"/>
      <c r="C108" s="38"/>
      <c r="D108" s="38"/>
      <c r="E108" s="47"/>
      <c r="F108" s="38"/>
      <c r="G108" s="39"/>
      <c r="H108" s="39"/>
      <c r="I108" s="39"/>
      <c r="J108" s="39"/>
      <c r="K108" s="39"/>
      <c r="L108" s="40"/>
      <c r="M108" s="44"/>
      <c r="N108" s="45"/>
      <c r="O108" s="43"/>
      <c r="P108" s="39" t="s">
        <v>66</v>
      </c>
      <c r="Q108" s="65" t="b">
        <v>0</v>
      </c>
    </row>
    <row r="109" spans="1:17" ht="11.1" customHeight="1" x14ac:dyDescent="0.25">
      <c r="A109" s="62" t="str">
        <f t="array" ref="A109">IFERROR(INDEX(#REF!,MATCH(0,IF(TRUE=#REF!,0,1)+COUNTIF(#REF!,#REF!),0)),"")</f>
        <v/>
      </c>
      <c r="B109" s="1"/>
      <c r="C109" s="38"/>
      <c r="D109" s="38"/>
      <c r="E109" s="47"/>
      <c r="F109" s="39"/>
      <c r="G109" s="39"/>
      <c r="H109" s="39"/>
      <c r="I109" s="39"/>
      <c r="J109" s="39"/>
      <c r="K109" s="39"/>
      <c r="L109" s="40"/>
      <c r="M109" s="44"/>
      <c r="N109" s="45"/>
      <c r="O109" s="43"/>
      <c r="P109" s="39" t="s">
        <v>66</v>
      </c>
      <c r="Q109" s="65" t="b">
        <v>0</v>
      </c>
    </row>
    <row r="110" spans="1:17" ht="11.1" customHeight="1" x14ac:dyDescent="0.25">
      <c r="A110" s="62" t="str">
        <f t="array" ref="A110">IFERROR(INDEX(#REF!,MATCH(0,IF(TRUE=#REF!,0,1)+COUNTIF(#REF!,#REF!),0)),"")</f>
        <v/>
      </c>
      <c r="B110" s="1"/>
      <c r="C110" s="38"/>
      <c r="D110" s="38"/>
      <c r="E110" s="47"/>
      <c r="F110" s="39"/>
      <c r="G110" s="39"/>
      <c r="H110" s="39"/>
      <c r="I110" s="39"/>
      <c r="J110" s="39"/>
      <c r="K110" s="39"/>
      <c r="L110" s="40"/>
      <c r="M110" s="44"/>
      <c r="N110" s="45"/>
      <c r="O110" s="43"/>
      <c r="P110" s="39" t="s">
        <v>66</v>
      </c>
      <c r="Q110" s="65" t="b">
        <v>0</v>
      </c>
    </row>
    <row r="111" spans="1:17" ht="11.1" customHeight="1" x14ac:dyDescent="0.25">
      <c r="A111" s="62" t="str">
        <f t="array" ref="A111">IFERROR(INDEX(#REF!,MATCH(0,IF(TRUE=#REF!,0,1)+COUNTIF(#REF!,#REF!),0)),"")</f>
        <v/>
      </c>
      <c r="B111" s="1"/>
      <c r="C111" s="38"/>
      <c r="D111" s="38"/>
      <c r="E111" s="47"/>
      <c r="F111" s="38"/>
      <c r="G111" s="39"/>
      <c r="H111" s="39"/>
      <c r="I111" s="39"/>
      <c r="J111" s="39"/>
      <c r="K111" s="39"/>
      <c r="L111" s="40"/>
      <c r="M111" s="44"/>
      <c r="N111" s="45"/>
      <c r="O111" s="43"/>
      <c r="P111" s="39" t="s">
        <v>66</v>
      </c>
      <c r="Q111" s="65" t="b">
        <v>0</v>
      </c>
    </row>
    <row r="112" spans="1:17" ht="11.1" customHeight="1" x14ac:dyDescent="0.25">
      <c r="A112" s="62" t="str">
        <f t="array" ref="A112">IFERROR(INDEX(#REF!,MATCH(0,IF(TRUE=#REF!,0,1)+COUNTIF(#REF!,#REF!),0)),"")</f>
        <v/>
      </c>
      <c r="B112" s="1"/>
      <c r="C112" s="38"/>
      <c r="D112" s="38"/>
      <c r="E112" s="47"/>
      <c r="F112" s="39"/>
      <c r="G112" s="39"/>
      <c r="H112" s="39"/>
      <c r="I112" s="39"/>
      <c r="J112" s="39"/>
      <c r="K112" s="39"/>
      <c r="L112" s="40"/>
      <c r="M112" s="44"/>
      <c r="N112" s="45"/>
      <c r="O112" s="43"/>
      <c r="P112" s="39" t="s">
        <v>66</v>
      </c>
      <c r="Q112" s="65" t="b">
        <v>0</v>
      </c>
    </row>
    <row r="113" spans="1:17" ht="11.1" customHeight="1" x14ac:dyDescent="0.25">
      <c r="A113" s="62" t="str">
        <f t="array" ref="A113">IFERROR(INDEX(#REF!,MATCH(0,IF(TRUE=#REF!,0,1)+COUNTIF(#REF!,#REF!),0)),"")</f>
        <v/>
      </c>
      <c r="B113" s="1"/>
      <c r="C113" s="38"/>
      <c r="D113" s="38"/>
      <c r="E113" s="47"/>
      <c r="F113" s="39"/>
      <c r="G113" s="39"/>
      <c r="H113" s="39"/>
      <c r="I113" s="39"/>
      <c r="J113" s="39"/>
      <c r="K113" s="39"/>
      <c r="L113" s="40"/>
      <c r="M113" s="44"/>
      <c r="N113" s="45"/>
      <c r="O113" s="43"/>
      <c r="P113" s="39" t="s">
        <v>66</v>
      </c>
      <c r="Q113" s="65" t="b">
        <v>0</v>
      </c>
    </row>
    <row r="114" spans="1:17" ht="11.1" customHeight="1" x14ac:dyDescent="0.25">
      <c r="A114" s="62" t="str">
        <f t="array" ref="A114">IFERROR(INDEX(#REF!,MATCH(0,IF(TRUE=#REF!,0,1)+COUNTIF(#REF!,#REF!),0)),"")</f>
        <v/>
      </c>
      <c r="B114" s="1"/>
      <c r="C114" s="38"/>
      <c r="D114" s="38"/>
      <c r="E114" s="47"/>
      <c r="F114" s="39"/>
      <c r="G114" s="39"/>
      <c r="H114" s="39"/>
      <c r="I114" s="39"/>
      <c r="J114" s="39"/>
      <c r="K114" s="39"/>
      <c r="L114" s="40"/>
      <c r="M114" s="44"/>
      <c r="N114" s="45"/>
      <c r="O114" s="43"/>
      <c r="P114" s="39" t="s">
        <v>66</v>
      </c>
      <c r="Q114" s="65" t="b">
        <v>0</v>
      </c>
    </row>
    <row r="115" spans="1:17" ht="11.1" customHeight="1" x14ac:dyDescent="0.25">
      <c r="A115" s="62" t="str">
        <f t="array" ref="A115">IFERROR(INDEX(#REF!,MATCH(0,IF(TRUE=#REF!,0,1)+COUNTIF(#REF!,#REF!),0)),"")</f>
        <v/>
      </c>
      <c r="B115" s="1"/>
      <c r="C115" s="38"/>
      <c r="D115" s="38"/>
      <c r="E115" s="47"/>
      <c r="F115" s="39"/>
      <c r="G115" s="39"/>
      <c r="H115" s="39"/>
      <c r="I115" s="39"/>
      <c r="J115" s="39"/>
      <c r="K115" s="39"/>
      <c r="L115" s="40"/>
      <c r="M115" s="44"/>
      <c r="N115" s="45"/>
      <c r="O115" s="43"/>
      <c r="P115" s="39" t="s">
        <v>66</v>
      </c>
      <c r="Q115" s="65" t="b">
        <v>0</v>
      </c>
    </row>
    <row r="116" spans="1:17" ht="11.1" customHeight="1" x14ac:dyDescent="0.25">
      <c r="A116" s="62" t="str">
        <f t="array" ref="A116">IFERROR(INDEX(#REF!,MATCH(0,IF(TRUE=#REF!,0,1)+COUNTIF(#REF!,#REF!),0)),"")</f>
        <v/>
      </c>
      <c r="B116" s="1"/>
      <c r="C116" s="38"/>
      <c r="D116" s="38"/>
      <c r="E116" s="47"/>
      <c r="F116" s="39"/>
      <c r="G116" s="39"/>
      <c r="H116" s="39"/>
      <c r="I116" s="39"/>
      <c r="J116" s="39"/>
      <c r="K116" s="39"/>
      <c r="L116" s="40"/>
      <c r="M116" s="44"/>
      <c r="N116" s="45"/>
      <c r="O116" s="43"/>
      <c r="P116" s="39" t="s">
        <v>66</v>
      </c>
      <c r="Q116" s="65" t="b">
        <v>0</v>
      </c>
    </row>
    <row r="117" spans="1:17" ht="11.1" customHeight="1" x14ac:dyDescent="0.25">
      <c r="A117" s="62" t="str">
        <f t="array" ref="A117">IFERROR(INDEX(#REF!,MATCH(0,IF(TRUE=#REF!,0,1)+COUNTIF(#REF!,#REF!),0)),"")</f>
        <v/>
      </c>
      <c r="B117" s="1"/>
      <c r="C117" s="38"/>
      <c r="D117" s="38"/>
      <c r="E117" s="47"/>
      <c r="F117" s="39"/>
      <c r="G117" s="39"/>
      <c r="H117" s="39"/>
      <c r="I117" s="39"/>
      <c r="J117" s="39"/>
      <c r="K117" s="39"/>
      <c r="L117" s="40"/>
      <c r="M117" s="44"/>
      <c r="N117" s="45"/>
      <c r="O117" s="43"/>
      <c r="P117" s="39" t="s">
        <v>66</v>
      </c>
      <c r="Q117" s="65" t="b">
        <v>0</v>
      </c>
    </row>
    <row r="118" spans="1:17" ht="11.1" customHeight="1" x14ac:dyDescent="0.25">
      <c r="A118" s="62" t="str">
        <f t="array" ref="A118">IFERROR(INDEX(#REF!,MATCH(0,IF(TRUE=#REF!,0,1)+COUNTIF(#REF!,#REF!),0)),"")</f>
        <v/>
      </c>
      <c r="B118" s="1"/>
      <c r="C118" s="38"/>
      <c r="D118" s="38"/>
      <c r="E118" s="47"/>
      <c r="F118" s="39"/>
      <c r="G118" s="39"/>
      <c r="H118" s="39"/>
      <c r="I118" s="39"/>
      <c r="J118" s="39"/>
      <c r="K118" s="39"/>
      <c r="L118" s="40"/>
      <c r="M118" s="44"/>
      <c r="N118" s="45"/>
      <c r="O118" s="43"/>
      <c r="P118" s="39" t="s">
        <v>66</v>
      </c>
      <c r="Q118" s="65" t="b">
        <v>0</v>
      </c>
    </row>
    <row r="119" spans="1:17" ht="11.1" customHeight="1" x14ac:dyDescent="0.25">
      <c r="A119" s="62" t="str">
        <f t="array" ref="A119">IFERROR(INDEX(#REF!,MATCH(0,IF(TRUE=#REF!,0,1)+COUNTIF(#REF!,#REF!),0)),"")</f>
        <v/>
      </c>
      <c r="B119" s="1"/>
      <c r="C119" s="38"/>
      <c r="D119" s="38"/>
      <c r="E119" s="47"/>
      <c r="F119" s="39"/>
      <c r="G119" s="39"/>
      <c r="H119" s="39"/>
      <c r="I119" s="39"/>
      <c r="J119" s="39"/>
      <c r="K119" s="39"/>
      <c r="L119" s="40"/>
      <c r="M119" s="44"/>
      <c r="N119" s="45"/>
      <c r="O119" s="43"/>
      <c r="P119" s="39" t="s">
        <v>66</v>
      </c>
      <c r="Q119" s="65" t="b">
        <v>0</v>
      </c>
    </row>
    <row r="120" spans="1:17" ht="11.1" customHeight="1" x14ac:dyDescent="0.25">
      <c r="A120" s="62" t="str">
        <f t="array" ref="A120">IFERROR(INDEX(#REF!,MATCH(0,IF(TRUE=#REF!,0,1)+COUNTIF(#REF!,#REF!),0)),"")</f>
        <v/>
      </c>
      <c r="B120" s="1"/>
      <c r="C120" s="38"/>
      <c r="D120" s="38"/>
      <c r="E120" s="47"/>
      <c r="F120" s="38"/>
      <c r="G120" s="39"/>
      <c r="H120" s="39"/>
      <c r="I120" s="39"/>
      <c r="J120" s="39"/>
      <c r="K120" s="39"/>
      <c r="L120" s="40"/>
      <c r="M120" s="44"/>
      <c r="N120" s="45"/>
      <c r="O120" s="43"/>
      <c r="P120" s="39" t="s">
        <v>66</v>
      </c>
      <c r="Q120" s="65" t="b">
        <v>0</v>
      </c>
    </row>
    <row r="121" spans="1:17" ht="11.1" customHeight="1" x14ac:dyDescent="0.25">
      <c r="A121" s="62" t="str">
        <f t="array" ref="A121">IFERROR(INDEX(#REF!,MATCH(0,IF(TRUE=#REF!,0,1)+COUNTIF(#REF!,#REF!),0)),"")</f>
        <v/>
      </c>
      <c r="B121" s="1"/>
      <c r="C121" s="38"/>
      <c r="D121" s="38"/>
      <c r="E121" s="47"/>
      <c r="F121" s="39"/>
      <c r="G121" s="39"/>
      <c r="H121" s="39"/>
      <c r="I121" s="39"/>
      <c r="J121" s="39"/>
      <c r="K121" s="39"/>
      <c r="L121" s="40"/>
      <c r="M121" s="44"/>
      <c r="N121" s="45"/>
      <c r="O121" s="43"/>
      <c r="P121" s="39" t="s">
        <v>66</v>
      </c>
      <c r="Q121" s="65" t="b">
        <v>0</v>
      </c>
    </row>
    <row r="122" spans="1:17" ht="11.1" customHeight="1" x14ac:dyDescent="0.25">
      <c r="A122" s="62" t="str">
        <f t="array" ref="A122">IFERROR(INDEX(#REF!,MATCH(0,IF(TRUE=#REF!,0,1)+COUNTIF(#REF!,#REF!),0)),"")</f>
        <v/>
      </c>
      <c r="B122" s="1"/>
      <c r="C122" s="38"/>
      <c r="D122" s="38"/>
      <c r="E122" s="47"/>
      <c r="F122" s="39"/>
      <c r="G122" s="39"/>
      <c r="H122" s="39"/>
      <c r="I122" s="39"/>
      <c r="J122" s="39"/>
      <c r="K122" s="39"/>
      <c r="L122" s="40"/>
      <c r="M122" s="44"/>
      <c r="N122" s="45"/>
      <c r="O122" s="43"/>
      <c r="P122" s="39" t="s">
        <v>66</v>
      </c>
      <c r="Q122" s="65" t="b">
        <v>0</v>
      </c>
    </row>
    <row r="123" spans="1:17" ht="11.1" customHeight="1" x14ac:dyDescent="0.25">
      <c r="A123" s="62" t="str">
        <f t="array" ref="A123">IFERROR(INDEX(#REF!,MATCH(0,IF(TRUE=#REF!,0,1)+COUNTIF(#REF!,#REF!),0)),"")</f>
        <v/>
      </c>
      <c r="B123" s="1"/>
      <c r="C123" s="38"/>
      <c r="D123" s="38"/>
      <c r="E123" s="47"/>
      <c r="F123" s="39"/>
      <c r="G123" s="39"/>
      <c r="H123" s="39"/>
      <c r="I123" s="39"/>
      <c r="J123" s="39"/>
      <c r="K123" s="39"/>
      <c r="L123" s="40"/>
      <c r="M123" s="44"/>
      <c r="N123" s="45"/>
      <c r="O123" s="43"/>
      <c r="P123" s="39" t="s">
        <v>66</v>
      </c>
      <c r="Q123" s="65" t="b">
        <v>0</v>
      </c>
    </row>
    <row r="124" spans="1:17" ht="11.1" customHeight="1" x14ac:dyDescent="0.25">
      <c r="A124" s="62" t="str">
        <f t="array" ref="A124">IFERROR(INDEX(#REF!,MATCH(0,IF(TRUE=#REF!,0,1)+COUNTIF(#REF!,#REF!),0)),"")</f>
        <v/>
      </c>
      <c r="B124" s="1"/>
      <c r="C124" s="38"/>
      <c r="D124" s="38"/>
      <c r="E124" s="47"/>
      <c r="F124" s="39"/>
      <c r="G124" s="39"/>
      <c r="H124" s="39"/>
      <c r="I124" s="39"/>
      <c r="J124" s="39"/>
      <c r="K124" s="39"/>
      <c r="L124" s="40"/>
      <c r="M124" s="44"/>
      <c r="N124" s="45"/>
      <c r="O124" s="43"/>
      <c r="P124" s="39" t="s">
        <v>66</v>
      </c>
      <c r="Q124" s="65" t="b">
        <v>0</v>
      </c>
    </row>
    <row r="125" spans="1:17" ht="11.1" customHeight="1" x14ac:dyDescent="0.25">
      <c r="A125" s="62" t="str">
        <f t="array" ref="A125">IFERROR(INDEX(#REF!,MATCH(0,IF(TRUE=#REF!,0,1)+COUNTIF(#REF!,#REF!),0)),"")</f>
        <v/>
      </c>
      <c r="B125" s="1"/>
      <c r="C125" s="38"/>
      <c r="D125" s="38"/>
      <c r="E125" s="47"/>
      <c r="F125" s="39"/>
      <c r="G125" s="39"/>
      <c r="H125" s="39"/>
      <c r="I125" s="39"/>
      <c r="J125" s="39"/>
      <c r="K125" s="39"/>
      <c r="L125" s="40"/>
      <c r="M125" s="44"/>
      <c r="N125" s="45"/>
      <c r="O125" s="43"/>
      <c r="P125" s="39" t="s">
        <v>66</v>
      </c>
      <c r="Q125" s="65" t="b">
        <v>0</v>
      </c>
    </row>
    <row r="126" spans="1:17" ht="11.1" customHeight="1" x14ac:dyDescent="0.25">
      <c r="A126" s="62" t="str">
        <f t="array" ref="A126">IFERROR(INDEX(#REF!,MATCH(0,IF(TRUE=#REF!,0,1)+COUNTIF(#REF!,#REF!),0)),"")</f>
        <v/>
      </c>
      <c r="B126" s="1"/>
      <c r="C126" s="38"/>
      <c r="D126" s="38"/>
      <c r="E126" s="47"/>
      <c r="F126" s="38"/>
      <c r="G126" s="39"/>
      <c r="H126" s="39"/>
      <c r="I126" s="39"/>
      <c r="J126" s="39"/>
      <c r="K126" s="39"/>
      <c r="L126" s="40"/>
      <c r="M126" s="44"/>
      <c r="N126" s="45"/>
      <c r="O126" s="43"/>
      <c r="P126" s="39" t="s">
        <v>66</v>
      </c>
      <c r="Q126" s="65" t="b">
        <v>0</v>
      </c>
    </row>
    <row r="127" spans="1:17" ht="11.1" customHeight="1" x14ac:dyDescent="0.25">
      <c r="A127" s="62" t="str">
        <f t="array" ref="A127">IFERROR(INDEX(#REF!,MATCH(0,IF(TRUE=#REF!,0,1)+COUNTIF(#REF!,#REF!),0)),"")</f>
        <v/>
      </c>
      <c r="B127" s="1"/>
      <c r="C127" s="38"/>
      <c r="D127" s="38"/>
      <c r="E127" s="47"/>
      <c r="F127" s="39"/>
      <c r="G127" s="39"/>
      <c r="H127" s="39"/>
      <c r="I127" s="39"/>
      <c r="J127" s="39"/>
      <c r="K127" s="39"/>
      <c r="L127" s="40"/>
      <c r="M127" s="44"/>
      <c r="N127" s="45"/>
      <c r="O127" s="43"/>
      <c r="P127" s="39" t="s">
        <v>66</v>
      </c>
      <c r="Q127" s="65" t="b">
        <v>0</v>
      </c>
    </row>
    <row r="128" spans="1:17" ht="11.1" customHeight="1" x14ac:dyDescent="0.25">
      <c r="A128" s="62" t="str">
        <f t="array" ref="A128">IFERROR(INDEX(#REF!,MATCH(0,IF(TRUE=#REF!,0,1)+COUNTIF(#REF!,#REF!),0)),"")</f>
        <v/>
      </c>
      <c r="B128" s="1"/>
      <c r="C128" s="38"/>
      <c r="D128" s="38"/>
      <c r="E128" s="47"/>
      <c r="F128" s="39"/>
      <c r="G128" s="39"/>
      <c r="H128" s="39"/>
      <c r="I128" s="39"/>
      <c r="J128" s="39"/>
      <c r="K128" s="39"/>
      <c r="L128" s="40"/>
      <c r="M128" s="44"/>
      <c r="N128" s="45"/>
      <c r="O128" s="43"/>
      <c r="P128" s="39" t="s">
        <v>66</v>
      </c>
      <c r="Q128" s="65" t="b">
        <v>0</v>
      </c>
    </row>
    <row r="129" spans="1:17" ht="11.1" customHeight="1" x14ac:dyDescent="0.25">
      <c r="A129" s="62" t="str">
        <f t="array" ref="A129">IFERROR(INDEX(#REF!,MATCH(0,IF(TRUE=#REF!,0,1)+COUNTIF(#REF!,#REF!),0)),"")</f>
        <v/>
      </c>
      <c r="B129" s="1"/>
      <c r="C129" s="38"/>
      <c r="D129" s="38"/>
      <c r="E129" s="47"/>
      <c r="F129" s="39"/>
      <c r="G129" s="39"/>
      <c r="H129" s="39"/>
      <c r="I129" s="39"/>
      <c r="J129" s="39"/>
      <c r="K129" s="39"/>
      <c r="L129" s="40"/>
      <c r="M129" s="44"/>
      <c r="N129" s="45"/>
      <c r="O129" s="43"/>
      <c r="P129" s="39" t="s">
        <v>66</v>
      </c>
      <c r="Q129" s="65" t="b">
        <v>0</v>
      </c>
    </row>
    <row r="130" spans="1:17" ht="11.1" customHeight="1" x14ac:dyDescent="0.25">
      <c r="A130" s="62" t="str">
        <f t="array" ref="A130">IFERROR(INDEX(#REF!,MATCH(0,IF(TRUE=#REF!,0,1)+COUNTIF(#REF!,#REF!),0)),"")</f>
        <v/>
      </c>
      <c r="B130" s="1"/>
      <c r="C130" s="38"/>
      <c r="D130" s="38"/>
      <c r="E130" s="47"/>
      <c r="F130" s="39"/>
      <c r="G130" s="39"/>
      <c r="H130" s="39"/>
      <c r="I130" s="39"/>
      <c r="J130" s="39"/>
      <c r="K130" s="39"/>
      <c r="L130" s="40"/>
      <c r="M130" s="44"/>
      <c r="N130" s="45"/>
      <c r="O130" s="43"/>
      <c r="P130" s="39" t="s">
        <v>66</v>
      </c>
      <c r="Q130" s="65" t="b">
        <v>0</v>
      </c>
    </row>
    <row r="131" spans="1:17" ht="11.1" customHeight="1" x14ac:dyDescent="0.25">
      <c r="A131" s="62" t="str">
        <f t="array" ref="A131">IFERROR(INDEX(#REF!,MATCH(0,IF(TRUE=#REF!,0,1)+COUNTIF(#REF!,#REF!),0)),"")</f>
        <v/>
      </c>
      <c r="B131" s="1"/>
      <c r="C131" s="38"/>
      <c r="D131" s="38"/>
      <c r="E131" s="47"/>
      <c r="F131" s="38"/>
      <c r="G131" s="39"/>
      <c r="H131" s="39"/>
      <c r="I131" s="39"/>
      <c r="J131" s="39"/>
      <c r="K131" s="39"/>
      <c r="L131" s="40"/>
      <c r="M131" s="44"/>
      <c r="N131" s="45"/>
      <c r="O131" s="43"/>
      <c r="P131" s="39" t="s">
        <v>66</v>
      </c>
      <c r="Q131" s="65" t="b">
        <v>0</v>
      </c>
    </row>
    <row r="132" spans="1:17" ht="11.1" customHeight="1" x14ac:dyDescent="0.25">
      <c r="A132" s="62" t="str">
        <f t="array" ref="A132">IFERROR(INDEX(#REF!,MATCH(0,IF(TRUE=#REF!,0,1)+COUNTIF(#REF!,#REF!),0)),"")</f>
        <v/>
      </c>
      <c r="B132" s="1"/>
      <c r="C132" s="38"/>
      <c r="D132" s="38"/>
      <c r="E132" s="47"/>
      <c r="F132" s="38"/>
      <c r="G132" s="39"/>
      <c r="H132" s="39"/>
      <c r="I132" s="39"/>
      <c r="J132" s="39"/>
      <c r="K132" s="39"/>
      <c r="L132" s="40"/>
      <c r="M132" s="44"/>
      <c r="N132" s="45"/>
      <c r="O132" s="43"/>
      <c r="P132" s="39" t="s">
        <v>66</v>
      </c>
      <c r="Q132" s="65" t="b">
        <v>0</v>
      </c>
    </row>
    <row r="133" spans="1:17" ht="11.1" customHeight="1" x14ac:dyDescent="0.25">
      <c r="A133" s="62" t="str">
        <f t="array" ref="A133">IFERROR(INDEX(#REF!,MATCH(0,IF(TRUE=#REF!,0,1)+COUNTIF(#REF!,#REF!),0)),"")</f>
        <v/>
      </c>
      <c r="B133" s="1"/>
      <c r="C133" s="38"/>
      <c r="D133" s="38"/>
      <c r="E133" s="47"/>
      <c r="F133" s="39"/>
      <c r="G133" s="39"/>
      <c r="H133" s="39"/>
      <c r="I133" s="39"/>
      <c r="J133" s="39"/>
      <c r="K133" s="39"/>
      <c r="L133" s="40"/>
      <c r="M133" s="44"/>
      <c r="N133" s="45"/>
      <c r="O133" s="43"/>
      <c r="P133" s="39" t="s">
        <v>66</v>
      </c>
      <c r="Q133" s="65" t="b">
        <v>0</v>
      </c>
    </row>
    <row r="134" spans="1:17" ht="11.1" customHeight="1" x14ac:dyDescent="0.25">
      <c r="A134" s="62" t="str">
        <f t="array" ref="A134">IFERROR(INDEX(#REF!,MATCH(0,IF(TRUE=#REF!,0,1)+COUNTIF(#REF!,#REF!),0)),"")</f>
        <v/>
      </c>
      <c r="B134" s="1"/>
      <c r="C134" s="38"/>
      <c r="D134" s="38"/>
      <c r="E134" s="47"/>
      <c r="F134" s="38"/>
      <c r="G134" s="39"/>
      <c r="H134" s="39"/>
      <c r="I134" s="39"/>
      <c r="J134" s="39"/>
      <c r="K134" s="39"/>
      <c r="L134" s="40"/>
      <c r="M134" s="44"/>
      <c r="N134" s="45"/>
      <c r="O134" s="43"/>
      <c r="P134" s="39" t="s">
        <v>66</v>
      </c>
      <c r="Q134" s="65" t="b">
        <v>0</v>
      </c>
    </row>
    <row r="135" spans="1:17" ht="11.1" customHeight="1" x14ac:dyDescent="0.25">
      <c r="A135" s="62" t="str">
        <f t="array" ref="A135">IFERROR(INDEX(#REF!,MATCH(0,IF(TRUE=#REF!,0,1)+COUNTIF(#REF!,#REF!),0)),"")</f>
        <v/>
      </c>
      <c r="B135" s="1"/>
      <c r="C135" s="38"/>
      <c r="D135" s="38"/>
      <c r="E135" s="47"/>
      <c r="F135" s="39"/>
      <c r="G135" s="39"/>
      <c r="H135" s="39"/>
      <c r="I135" s="39"/>
      <c r="J135" s="39"/>
      <c r="K135" s="39"/>
      <c r="L135" s="40"/>
      <c r="M135" s="44"/>
      <c r="N135" s="45"/>
      <c r="O135" s="43"/>
      <c r="P135" s="39" t="s">
        <v>66</v>
      </c>
      <c r="Q135" s="65" t="b">
        <v>0</v>
      </c>
    </row>
    <row r="136" spans="1:17" ht="11.1" customHeight="1" x14ac:dyDescent="0.25">
      <c r="A136" s="62" t="str">
        <f t="array" ref="A136">IFERROR(INDEX(#REF!,MATCH(0,IF(TRUE=#REF!,0,1)+COUNTIF(#REF!,#REF!),0)),"")</f>
        <v/>
      </c>
      <c r="B136" s="1"/>
      <c r="C136" s="38"/>
      <c r="D136" s="38"/>
      <c r="E136" s="47"/>
      <c r="F136" s="38"/>
      <c r="G136" s="39"/>
      <c r="H136" s="39"/>
      <c r="I136" s="39"/>
      <c r="J136" s="39"/>
      <c r="K136" s="39"/>
      <c r="L136" s="40"/>
      <c r="M136" s="44"/>
      <c r="N136" s="45"/>
      <c r="O136" s="43"/>
      <c r="P136" s="39" t="s">
        <v>66</v>
      </c>
      <c r="Q136" s="65" t="b">
        <v>0</v>
      </c>
    </row>
    <row r="137" spans="1:17" ht="11.1" customHeight="1" x14ac:dyDescent="0.25">
      <c r="A137" s="62" t="str">
        <f t="array" ref="A137">IFERROR(INDEX(#REF!,MATCH(0,IF(TRUE=#REF!,0,1)+COUNTIF(#REF!,#REF!),0)),"")</f>
        <v/>
      </c>
      <c r="B137" s="1"/>
      <c r="C137" s="38"/>
      <c r="D137" s="38"/>
      <c r="E137" s="47"/>
      <c r="F137" s="39"/>
      <c r="G137" s="39"/>
      <c r="H137" s="39"/>
      <c r="I137" s="39"/>
      <c r="J137" s="39"/>
      <c r="K137" s="39"/>
      <c r="L137" s="40"/>
      <c r="M137" s="44"/>
      <c r="N137" s="45"/>
      <c r="O137" s="43"/>
      <c r="P137" s="39" t="s">
        <v>66</v>
      </c>
      <c r="Q137" s="65" t="b">
        <v>0</v>
      </c>
    </row>
    <row r="138" spans="1:17" ht="11.1" customHeight="1" x14ac:dyDescent="0.25">
      <c r="A138" s="62" t="str">
        <f t="array" ref="A138">IFERROR(INDEX(#REF!,MATCH(0,IF(TRUE=#REF!,0,1)+COUNTIF(#REF!,#REF!),0)),"")</f>
        <v/>
      </c>
      <c r="B138" s="1"/>
      <c r="C138" s="38"/>
      <c r="D138" s="38"/>
      <c r="E138" s="47"/>
      <c r="F138" s="39"/>
      <c r="G138" s="39"/>
      <c r="H138" s="39"/>
      <c r="I138" s="39"/>
      <c r="J138" s="39"/>
      <c r="K138" s="39"/>
      <c r="L138" s="40"/>
      <c r="M138" s="44"/>
      <c r="N138" s="45"/>
      <c r="O138" s="43"/>
      <c r="P138" s="39" t="s">
        <v>66</v>
      </c>
      <c r="Q138" s="65" t="b">
        <v>0</v>
      </c>
    </row>
    <row r="139" spans="1:17" ht="11.1" customHeight="1" x14ac:dyDescent="0.25">
      <c r="A139" s="62" t="str">
        <f t="array" ref="A139">IFERROR(INDEX(#REF!,MATCH(0,IF(TRUE=#REF!,0,1)+COUNTIF(#REF!,#REF!),0)),"")</f>
        <v/>
      </c>
      <c r="B139" s="1"/>
      <c r="C139" s="38"/>
      <c r="D139" s="38"/>
      <c r="E139" s="47"/>
      <c r="F139" s="39"/>
      <c r="G139" s="39"/>
      <c r="H139" s="39"/>
      <c r="I139" s="39"/>
      <c r="J139" s="39"/>
      <c r="K139" s="39"/>
      <c r="L139" s="40"/>
      <c r="M139" s="44"/>
      <c r="N139" s="45"/>
      <c r="O139" s="43"/>
      <c r="P139" s="39" t="s">
        <v>66</v>
      </c>
      <c r="Q139" s="65" t="b">
        <v>0</v>
      </c>
    </row>
    <row r="140" spans="1:17" ht="11.1" customHeight="1" x14ac:dyDescent="0.25">
      <c r="A140" s="62" t="str">
        <f t="array" ref="A140">IFERROR(INDEX(#REF!,MATCH(0,IF(TRUE=#REF!,0,1)+COUNTIF(#REF!,#REF!),0)),"")</f>
        <v/>
      </c>
      <c r="B140" s="1"/>
      <c r="C140" s="38"/>
      <c r="D140" s="38"/>
      <c r="E140" s="47"/>
      <c r="F140" s="39"/>
      <c r="G140" s="39"/>
      <c r="H140" s="39"/>
      <c r="I140" s="39"/>
      <c r="J140" s="39"/>
      <c r="K140" s="39"/>
      <c r="L140" s="40"/>
      <c r="M140" s="44"/>
      <c r="N140" s="45"/>
      <c r="O140" s="43"/>
      <c r="P140" s="39" t="s">
        <v>66</v>
      </c>
      <c r="Q140" s="65" t="b">
        <v>0</v>
      </c>
    </row>
    <row r="141" spans="1:17" ht="11.1" customHeight="1" x14ac:dyDescent="0.25">
      <c r="A141" s="62" t="str">
        <f t="array" ref="A141">IFERROR(INDEX(#REF!,MATCH(0,IF(TRUE=#REF!,0,1)+COUNTIF(#REF!,#REF!),0)),"")</f>
        <v/>
      </c>
      <c r="B141" s="1"/>
      <c r="C141" s="38"/>
      <c r="D141" s="38"/>
      <c r="E141" s="47"/>
      <c r="F141" s="38"/>
      <c r="G141" s="39"/>
      <c r="H141" s="39"/>
      <c r="I141" s="39"/>
      <c r="J141" s="39"/>
      <c r="K141" s="39"/>
      <c r="L141" s="40"/>
      <c r="M141" s="44"/>
      <c r="N141" s="45"/>
      <c r="O141" s="43"/>
      <c r="P141" s="39" t="s">
        <v>66</v>
      </c>
      <c r="Q141" s="65" t="b">
        <v>0</v>
      </c>
    </row>
    <row r="142" spans="1:17" ht="11.1" customHeight="1" x14ac:dyDescent="0.25">
      <c r="A142" s="62" t="str">
        <f t="array" ref="A142">IFERROR(INDEX(#REF!,MATCH(0,IF(TRUE=#REF!,0,1)+COUNTIF(#REF!,#REF!),0)),"")</f>
        <v/>
      </c>
      <c r="B142" s="1"/>
      <c r="C142" s="38"/>
      <c r="D142" s="38"/>
      <c r="E142" s="47"/>
      <c r="F142" s="39"/>
      <c r="G142" s="39"/>
      <c r="H142" s="39"/>
      <c r="I142" s="39"/>
      <c r="J142" s="39"/>
      <c r="K142" s="39"/>
      <c r="L142" s="40"/>
      <c r="M142" s="44"/>
      <c r="N142" s="45"/>
      <c r="O142" s="43"/>
      <c r="P142" s="39" t="s">
        <v>66</v>
      </c>
      <c r="Q142" s="65" t="b">
        <v>0</v>
      </c>
    </row>
    <row r="143" spans="1:17" ht="11.1" customHeight="1" x14ac:dyDescent="0.25">
      <c r="A143" s="62" t="str">
        <f t="array" ref="A143">IFERROR(INDEX(#REF!,MATCH(0,IF(TRUE=#REF!,0,1)+COUNTIF(#REF!,#REF!),0)),"")</f>
        <v/>
      </c>
      <c r="B143" s="1"/>
      <c r="C143" s="38"/>
      <c r="D143" s="38"/>
      <c r="E143" s="47"/>
      <c r="F143" s="39"/>
      <c r="G143" s="39"/>
      <c r="H143" s="39"/>
      <c r="I143" s="39"/>
      <c r="J143" s="39"/>
      <c r="K143" s="39"/>
      <c r="L143" s="40"/>
      <c r="M143" s="44"/>
      <c r="N143" s="45"/>
      <c r="O143" s="43"/>
      <c r="P143" s="39" t="s">
        <v>66</v>
      </c>
      <c r="Q143" s="65" t="b">
        <v>0</v>
      </c>
    </row>
    <row r="144" spans="1:17" ht="11.1" customHeight="1" x14ac:dyDescent="0.25">
      <c r="A144" s="62" t="str">
        <f t="array" ref="A144">IFERROR(INDEX(#REF!,MATCH(0,IF(TRUE=#REF!,0,1)+COUNTIF(#REF!,#REF!),0)),"")</f>
        <v/>
      </c>
      <c r="B144" s="1"/>
      <c r="C144" s="38"/>
      <c r="D144" s="38"/>
      <c r="E144" s="47"/>
      <c r="F144" s="39"/>
      <c r="G144" s="39"/>
      <c r="H144" s="39"/>
      <c r="I144" s="39"/>
      <c r="J144" s="39"/>
      <c r="K144" s="39"/>
      <c r="L144" s="40"/>
      <c r="M144" s="44"/>
      <c r="N144" s="45"/>
      <c r="O144" s="43"/>
      <c r="P144" s="39" t="s">
        <v>66</v>
      </c>
      <c r="Q144" s="65" t="b">
        <v>0</v>
      </c>
    </row>
    <row r="145" spans="1:17" ht="11.1" customHeight="1" x14ac:dyDescent="0.25">
      <c r="A145" s="62" t="str">
        <f t="array" ref="A145">IFERROR(INDEX(#REF!,MATCH(0,IF(TRUE=#REF!,0,1)+COUNTIF(#REF!,#REF!),0)),"")</f>
        <v/>
      </c>
      <c r="B145" s="1"/>
      <c r="C145" s="38"/>
      <c r="D145" s="38"/>
      <c r="E145" s="47"/>
      <c r="F145" s="39"/>
      <c r="G145" s="39"/>
      <c r="H145" s="39"/>
      <c r="I145" s="39"/>
      <c r="J145" s="39"/>
      <c r="K145" s="39"/>
      <c r="L145" s="40"/>
      <c r="M145" s="44"/>
      <c r="N145" s="45"/>
      <c r="O145" s="43"/>
      <c r="P145" s="39" t="s">
        <v>66</v>
      </c>
      <c r="Q145" s="65" t="b">
        <v>0</v>
      </c>
    </row>
    <row r="146" spans="1:17" ht="11.1" customHeight="1" x14ac:dyDescent="0.25">
      <c r="A146" s="62" t="str">
        <f t="array" ref="A146">IFERROR(INDEX(#REF!,MATCH(0,IF(TRUE=#REF!,0,1)+COUNTIF(#REF!,#REF!),0)),"")</f>
        <v/>
      </c>
      <c r="B146" s="1"/>
      <c r="C146" s="38"/>
      <c r="D146" s="38"/>
      <c r="E146" s="47"/>
      <c r="F146" s="38"/>
      <c r="G146" s="39"/>
      <c r="H146" s="39"/>
      <c r="I146" s="39"/>
      <c r="J146" s="39"/>
      <c r="K146" s="39"/>
      <c r="L146" s="40"/>
      <c r="M146" s="44"/>
      <c r="N146" s="45"/>
      <c r="O146" s="43"/>
      <c r="P146" s="39" t="s">
        <v>66</v>
      </c>
      <c r="Q146" s="65" t="b">
        <v>0</v>
      </c>
    </row>
    <row r="147" spans="1:17" ht="11.1" customHeight="1" x14ac:dyDescent="0.25">
      <c r="A147" s="62" t="str">
        <f t="array" ref="A147">IFERROR(INDEX(#REF!,MATCH(0,IF(TRUE=#REF!,0,1)+COUNTIF(#REF!,#REF!),0)),"")</f>
        <v/>
      </c>
      <c r="B147" s="1"/>
      <c r="C147" s="38"/>
      <c r="D147" s="38"/>
      <c r="E147" s="47"/>
      <c r="F147" s="39"/>
      <c r="G147" s="39"/>
      <c r="H147" s="39"/>
      <c r="I147" s="39"/>
      <c r="J147" s="39"/>
      <c r="K147" s="39"/>
      <c r="L147" s="40"/>
      <c r="M147" s="44"/>
      <c r="N147" s="45"/>
      <c r="O147" s="43"/>
      <c r="P147" s="39" t="s">
        <v>66</v>
      </c>
      <c r="Q147" s="65" t="b">
        <v>0</v>
      </c>
    </row>
    <row r="148" spans="1:17" ht="11.1" customHeight="1" x14ac:dyDescent="0.25">
      <c r="A148" s="62" t="str">
        <f t="array" ref="A148">IFERROR(INDEX(#REF!,MATCH(0,IF(TRUE=#REF!,0,1)+COUNTIF(#REF!,#REF!),0)),"")</f>
        <v/>
      </c>
      <c r="B148" s="1"/>
      <c r="C148" s="38"/>
      <c r="D148" s="38"/>
      <c r="E148" s="47"/>
      <c r="F148" s="38"/>
      <c r="G148" s="39"/>
      <c r="H148" s="39"/>
      <c r="I148" s="39"/>
      <c r="J148" s="39"/>
      <c r="K148" s="39"/>
      <c r="L148" s="40"/>
      <c r="M148" s="44"/>
      <c r="N148" s="45"/>
      <c r="O148" s="43"/>
      <c r="P148" s="39" t="s">
        <v>66</v>
      </c>
      <c r="Q148" s="65" t="b">
        <v>0</v>
      </c>
    </row>
    <row r="149" spans="1:17" ht="11.1" customHeight="1" x14ac:dyDescent="0.25">
      <c r="A149" s="62" t="str">
        <f t="array" ref="A149">IFERROR(INDEX(#REF!,MATCH(0,IF(TRUE=#REF!,0,1)+COUNTIF(#REF!,#REF!),0)),"")</f>
        <v/>
      </c>
      <c r="B149" s="1"/>
      <c r="C149" s="38"/>
      <c r="D149" s="38"/>
      <c r="E149" s="47"/>
      <c r="F149" s="39"/>
      <c r="G149" s="39"/>
      <c r="H149" s="39"/>
      <c r="I149" s="39"/>
      <c r="J149" s="39"/>
      <c r="K149" s="39"/>
      <c r="L149" s="40"/>
      <c r="M149" s="44"/>
      <c r="N149" s="45"/>
      <c r="O149" s="43"/>
      <c r="P149" s="39" t="s">
        <v>66</v>
      </c>
      <c r="Q149" s="65" t="b">
        <v>0</v>
      </c>
    </row>
    <row r="150" spans="1:17" ht="11.1" customHeight="1" x14ac:dyDescent="0.25">
      <c r="A150" s="62" t="str">
        <f t="array" ref="A150">IFERROR(INDEX(#REF!,MATCH(0,IF(TRUE=#REF!,0,1)+COUNTIF(#REF!,#REF!),0)),"")</f>
        <v/>
      </c>
      <c r="B150" s="1"/>
      <c r="C150" s="38"/>
      <c r="D150" s="38"/>
      <c r="E150" s="47"/>
      <c r="F150" s="38"/>
      <c r="G150" s="39"/>
      <c r="H150" s="39"/>
      <c r="I150" s="39"/>
      <c r="J150" s="39"/>
      <c r="K150" s="39"/>
      <c r="L150" s="40"/>
      <c r="M150" s="44"/>
      <c r="N150" s="45"/>
      <c r="O150" s="43"/>
      <c r="P150" s="39" t="s">
        <v>66</v>
      </c>
      <c r="Q150" s="65" t="b">
        <v>0</v>
      </c>
    </row>
    <row r="151" spans="1:17" ht="11.1" customHeight="1" x14ac:dyDescent="0.25">
      <c r="A151" s="62" t="str">
        <f t="array" ref="A151">IFERROR(INDEX(#REF!,MATCH(0,IF(TRUE=#REF!,0,1)+COUNTIF(#REF!,#REF!),0)),"")</f>
        <v/>
      </c>
      <c r="B151" s="1"/>
      <c r="C151" s="38"/>
      <c r="D151" s="38"/>
      <c r="E151" s="47"/>
      <c r="F151" s="38"/>
      <c r="G151" s="39"/>
      <c r="H151" s="39"/>
      <c r="I151" s="39"/>
      <c r="J151" s="39"/>
      <c r="K151" s="39"/>
      <c r="L151" s="40"/>
      <c r="M151" s="44"/>
      <c r="N151" s="45"/>
      <c r="O151" s="43"/>
      <c r="P151" s="39" t="s">
        <v>66</v>
      </c>
      <c r="Q151" s="65" t="b">
        <v>0</v>
      </c>
    </row>
    <row r="152" spans="1:17" ht="11.1" customHeight="1" x14ac:dyDescent="0.25">
      <c r="A152" s="62" t="str">
        <f t="array" ref="A152">IFERROR(INDEX(#REF!,MATCH(0,IF(TRUE=#REF!,0,1)+COUNTIF(#REF!,#REF!),0)),"")</f>
        <v/>
      </c>
      <c r="B152" s="1"/>
      <c r="C152" s="38"/>
      <c r="D152" s="38"/>
      <c r="E152" s="47"/>
      <c r="F152" s="39"/>
      <c r="G152" s="39"/>
      <c r="H152" s="39"/>
      <c r="I152" s="39"/>
      <c r="J152" s="39"/>
      <c r="K152" s="39"/>
      <c r="L152" s="40"/>
      <c r="M152" s="44"/>
      <c r="N152" s="45"/>
      <c r="O152" s="43"/>
      <c r="P152" s="39" t="s">
        <v>66</v>
      </c>
      <c r="Q152" s="65" t="b">
        <v>0</v>
      </c>
    </row>
    <row r="153" spans="1:17" ht="11.1" customHeight="1" x14ac:dyDescent="0.25">
      <c r="A153" s="62" t="str">
        <f t="array" ref="A153">IFERROR(INDEX(#REF!,MATCH(0,IF(TRUE=#REF!,0,1)+COUNTIF(#REF!,#REF!),0)),"")</f>
        <v/>
      </c>
      <c r="B153" s="1"/>
      <c r="C153" s="38"/>
      <c r="D153" s="38"/>
      <c r="E153" s="47"/>
      <c r="F153" s="39"/>
      <c r="G153" s="39"/>
      <c r="H153" s="39"/>
      <c r="I153" s="39"/>
      <c r="J153" s="39"/>
      <c r="K153" s="39"/>
      <c r="L153" s="40"/>
      <c r="M153" s="44"/>
      <c r="N153" s="45"/>
      <c r="O153" s="43"/>
      <c r="P153" s="39" t="s">
        <v>66</v>
      </c>
      <c r="Q153" s="65" t="b">
        <v>0</v>
      </c>
    </row>
    <row r="154" spans="1:17" ht="11.1" customHeight="1" x14ac:dyDescent="0.25">
      <c r="A154" s="62" t="str">
        <f t="array" ref="A154">IFERROR(INDEX(#REF!,MATCH(0,IF(TRUE=#REF!,0,1)+COUNTIF(#REF!,#REF!),0)),"")</f>
        <v/>
      </c>
      <c r="B154" s="1"/>
      <c r="C154" s="38"/>
      <c r="D154" s="38"/>
      <c r="E154" s="47"/>
      <c r="F154" s="39"/>
      <c r="G154" s="39"/>
      <c r="H154" s="39"/>
      <c r="I154" s="39"/>
      <c r="J154" s="39"/>
      <c r="K154" s="39"/>
      <c r="L154" s="40"/>
      <c r="M154" s="44"/>
      <c r="N154" s="45"/>
      <c r="O154" s="43"/>
      <c r="P154" s="39" t="s">
        <v>66</v>
      </c>
      <c r="Q154" s="65" t="b">
        <v>0</v>
      </c>
    </row>
    <row r="155" spans="1:17" ht="11.1" customHeight="1" x14ac:dyDescent="0.25">
      <c r="A155" s="62" t="str">
        <f t="array" ref="A155">IFERROR(INDEX(#REF!,MATCH(0,IF(TRUE=#REF!,0,1)+COUNTIF(#REF!,#REF!),0)),"")</f>
        <v/>
      </c>
      <c r="B155" s="1"/>
      <c r="C155" s="38"/>
      <c r="D155" s="38"/>
      <c r="E155" s="47"/>
      <c r="F155" s="38"/>
      <c r="G155" s="39"/>
      <c r="H155" s="39"/>
      <c r="I155" s="39"/>
      <c r="J155" s="39"/>
      <c r="K155" s="39"/>
      <c r="L155" s="40"/>
      <c r="M155" s="44"/>
      <c r="N155" s="45"/>
      <c r="O155" s="43"/>
      <c r="P155" s="39" t="s">
        <v>66</v>
      </c>
      <c r="Q155" s="65" t="b">
        <v>0</v>
      </c>
    </row>
    <row r="156" spans="1:17" ht="11.1" customHeight="1" x14ac:dyDescent="0.25">
      <c r="A156" s="62" t="str">
        <f t="array" ref="A156">IFERROR(INDEX(#REF!,MATCH(0,IF(TRUE=#REF!,0,1)+COUNTIF(#REF!,#REF!),0)),"")</f>
        <v/>
      </c>
      <c r="B156" s="1"/>
      <c r="C156" s="38"/>
      <c r="D156" s="38"/>
      <c r="E156" s="47"/>
      <c r="F156" s="38"/>
      <c r="G156" s="39"/>
      <c r="H156" s="39"/>
      <c r="I156" s="39"/>
      <c r="J156" s="39"/>
      <c r="K156" s="39"/>
      <c r="L156" s="40"/>
      <c r="M156" s="44"/>
      <c r="N156" s="45"/>
      <c r="O156" s="43"/>
      <c r="P156" s="39" t="s">
        <v>66</v>
      </c>
      <c r="Q156" s="65" t="b">
        <v>0</v>
      </c>
    </row>
    <row r="157" spans="1:17" ht="11.1" customHeight="1" x14ac:dyDescent="0.25">
      <c r="A157" s="62" t="str">
        <f t="array" ref="A157">IFERROR(INDEX(#REF!,MATCH(0,IF(TRUE=#REF!,0,1)+COUNTIF(#REF!,#REF!),0)),"")</f>
        <v/>
      </c>
      <c r="B157" s="1"/>
      <c r="C157" s="38"/>
      <c r="D157" s="38"/>
      <c r="E157" s="47"/>
      <c r="F157" s="38"/>
      <c r="G157" s="39"/>
      <c r="H157" s="39"/>
      <c r="I157" s="39"/>
      <c r="J157" s="39"/>
      <c r="K157" s="39"/>
      <c r="L157" s="40"/>
      <c r="M157" s="44"/>
      <c r="N157" s="45"/>
      <c r="O157" s="43"/>
      <c r="P157" s="39" t="s">
        <v>66</v>
      </c>
      <c r="Q157" s="65" t="b">
        <v>0</v>
      </c>
    </row>
    <row r="158" spans="1:17" ht="11.1" customHeight="1" x14ac:dyDescent="0.25">
      <c r="A158" s="62" t="str">
        <f t="array" ref="A158">IFERROR(INDEX(#REF!,MATCH(0,IF(TRUE=#REF!,0,1)+COUNTIF(#REF!,#REF!),0)),"")</f>
        <v/>
      </c>
      <c r="B158" s="1"/>
      <c r="C158" s="38"/>
      <c r="D158" s="38"/>
      <c r="E158" s="47"/>
      <c r="F158" s="39"/>
      <c r="G158" s="39"/>
      <c r="H158" s="39"/>
      <c r="I158" s="39"/>
      <c r="J158" s="39"/>
      <c r="K158" s="39"/>
      <c r="L158" s="40"/>
      <c r="M158" s="44"/>
      <c r="N158" s="45"/>
      <c r="O158" s="43"/>
      <c r="P158" s="39" t="s">
        <v>66</v>
      </c>
      <c r="Q158" s="65" t="b">
        <v>0</v>
      </c>
    </row>
    <row r="159" spans="1:17" ht="11.1" customHeight="1" x14ac:dyDescent="0.25">
      <c r="A159" s="62" t="str">
        <f t="array" ref="A159">IFERROR(INDEX(#REF!,MATCH(0,IF(TRUE=#REF!,0,1)+COUNTIF(#REF!,#REF!),0)),"")</f>
        <v/>
      </c>
      <c r="B159" s="1"/>
      <c r="C159" s="38"/>
      <c r="D159" s="38"/>
      <c r="E159" s="47"/>
      <c r="F159" s="39"/>
      <c r="G159" s="39"/>
      <c r="H159" s="39"/>
      <c r="I159" s="39"/>
      <c r="J159" s="39"/>
      <c r="K159" s="39"/>
      <c r="L159" s="40"/>
      <c r="M159" s="44"/>
      <c r="N159" s="45"/>
      <c r="O159" s="43"/>
      <c r="P159" s="39" t="s">
        <v>66</v>
      </c>
      <c r="Q159" s="65" t="b">
        <v>0</v>
      </c>
    </row>
    <row r="160" spans="1:17" ht="11.1" customHeight="1" x14ac:dyDescent="0.25">
      <c r="A160" s="62" t="str">
        <f t="array" ref="A160">IFERROR(INDEX(#REF!,MATCH(0,IF(TRUE=#REF!,0,1)+COUNTIF(#REF!,#REF!),0)),"")</f>
        <v/>
      </c>
      <c r="B160" s="1"/>
      <c r="C160" s="38"/>
      <c r="D160" s="38"/>
      <c r="E160" s="47"/>
      <c r="F160" s="39"/>
      <c r="G160" s="39"/>
      <c r="H160" s="39"/>
      <c r="I160" s="39"/>
      <c r="J160" s="39"/>
      <c r="K160" s="39"/>
      <c r="L160" s="40"/>
      <c r="M160" s="44"/>
      <c r="N160" s="45"/>
      <c r="O160" s="43"/>
      <c r="P160" s="39" t="s">
        <v>66</v>
      </c>
      <c r="Q160" s="65" t="b">
        <v>0</v>
      </c>
    </row>
    <row r="161" spans="1:17" ht="11.1" customHeight="1" x14ac:dyDescent="0.25">
      <c r="A161" s="62" t="str">
        <f t="array" ref="A161">IFERROR(INDEX(#REF!,MATCH(0,IF(TRUE=#REF!,0,1)+COUNTIF(#REF!,#REF!),0)),"")</f>
        <v/>
      </c>
      <c r="B161" s="1"/>
      <c r="C161" s="38"/>
      <c r="D161" s="38"/>
      <c r="E161" s="47"/>
      <c r="F161" s="39"/>
      <c r="G161" s="39"/>
      <c r="H161" s="39"/>
      <c r="I161" s="39"/>
      <c r="J161" s="39"/>
      <c r="K161" s="39"/>
      <c r="L161" s="40"/>
      <c r="M161" s="44"/>
      <c r="N161" s="45"/>
      <c r="O161" s="43"/>
      <c r="P161" s="39" t="s">
        <v>66</v>
      </c>
      <c r="Q161" s="65" t="b">
        <v>0</v>
      </c>
    </row>
    <row r="162" spans="1:17" ht="11.1" customHeight="1" x14ac:dyDescent="0.25">
      <c r="A162" s="62" t="str">
        <f t="array" ref="A162">IFERROR(INDEX(#REF!,MATCH(0,IF(TRUE=#REF!,0,1)+COUNTIF(#REF!,#REF!),0)),"")</f>
        <v/>
      </c>
      <c r="B162" s="1"/>
      <c r="C162" s="38"/>
      <c r="D162" s="38"/>
      <c r="E162" s="47"/>
      <c r="F162" s="39"/>
      <c r="G162" s="39"/>
      <c r="H162" s="39"/>
      <c r="I162" s="39"/>
      <c r="J162" s="39"/>
      <c r="K162" s="39"/>
      <c r="L162" s="40"/>
      <c r="M162" s="44"/>
      <c r="N162" s="45"/>
      <c r="O162" s="43"/>
      <c r="P162" s="39" t="s">
        <v>66</v>
      </c>
      <c r="Q162" s="65" t="b">
        <v>0</v>
      </c>
    </row>
    <row r="163" spans="1:17" ht="11.1" customHeight="1" x14ac:dyDescent="0.25">
      <c r="A163" s="62" t="str">
        <f t="array" ref="A163">IFERROR(INDEX(#REF!,MATCH(0,IF(TRUE=#REF!,0,1)+COUNTIF(#REF!,#REF!),0)),"")</f>
        <v/>
      </c>
      <c r="B163" s="1"/>
      <c r="C163" s="38"/>
      <c r="D163" s="38"/>
      <c r="E163" s="47"/>
      <c r="F163" s="38"/>
      <c r="G163" s="39"/>
      <c r="H163" s="39"/>
      <c r="I163" s="39"/>
      <c r="J163" s="39"/>
      <c r="K163" s="39"/>
      <c r="L163" s="40"/>
      <c r="M163" s="44"/>
      <c r="N163" s="45"/>
      <c r="O163" s="43"/>
      <c r="P163" s="39" t="s">
        <v>66</v>
      </c>
      <c r="Q163" s="65" t="b">
        <v>0</v>
      </c>
    </row>
    <row r="164" spans="1:17" ht="11.1" customHeight="1" x14ac:dyDescent="0.25">
      <c r="A164" s="62" t="str">
        <f t="array" ref="A164">IFERROR(INDEX(#REF!,MATCH(0,IF(TRUE=#REF!,0,1)+COUNTIF(#REF!,#REF!),0)),"")</f>
        <v/>
      </c>
      <c r="B164" s="1"/>
      <c r="C164" s="38"/>
      <c r="D164" s="38"/>
      <c r="E164" s="47"/>
      <c r="F164" s="38"/>
      <c r="G164" s="39"/>
      <c r="H164" s="39"/>
      <c r="I164" s="39"/>
      <c r="J164" s="39"/>
      <c r="K164" s="39"/>
      <c r="L164" s="40"/>
      <c r="M164" s="44"/>
      <c r="N164" s="45"/>
      <c r="O164" s="43"/>
      <c r="P164" s="39" t="s">
        <v>66</v>
      </c>
      <c r="Q164" s="65" t="b">
        <v>0</v>
      </c>
    </row>
    <row r="165" spans="1:17" ht="11.1" customHeight="1" x14ac:dyDescent="0.25">
      <c r="A165" s="62" t="str">
        <f t="array" ref="A165">IFERROR(INDEX(#REF!,MATCH(0,IF(TRUE=#REF!,0,1)+COUNTIF(#REF!,#REF!),0)),"")</f>
        <v/>
      </c>
      <c r="B165" s="1"/>
      <c r="C165" s="38"/>
      <c r="D165" s="38"/>
      <c r="E165" s="47"/>
      <c r="F165" s="38"/>
      <c r="G165" s="39"/>
      <c r="H165" s="39"/>
      <c r="I165" s="39"/>
      <c r="J165" s="39"/>
      <c r="K165" s="39"/>
      <c r="L165" s="40"/>
      <c r="M165" s="44"/>
      <c r="N165" s="45"/>
      <c r="O165" s="43"/>
      <c r="P165" s="39" t="s">
        <v>66</v>
      </c>
      <c r="Q165" s="65" t="b">
        <v>0</v>
      </c>
    </row>
    <row r="166" spans="1:17" ht="11.1" customHeight="1" x14ac:dyDescent="0.25">
      <c r="A166" s="62" t="str">
        <f t="array" ref="A166">IFERROR(INDEX(#REF!,MATCH(0,IF(TRUE=#REF!,0,1)+COUNTIF(#REF!,#REF!),0)),"")</f>
        <v/>
      </c>
      <c r="B166" s="1"/>
      <c r="C166" s="38"/>
      <c r="D166" s="38"/>
      <c r="E166" s="47"/>
      <c r="F166" s="39"/>
      <c r="G166" s="39"/>
      <c r="H166" s="39"/>
      <c r="I166" s="39"/>
      <c r="J166" s="39"/>
      <c r="K166" s="39"/>
      <c r="L166" s="40"/>
      <c r="M166" s="44"/>
      <c r="N166" s="45"/>
      <c r="O166" s="43"/>
      <c r="P166" s="39" t="s">
        <v>66</v>
      </c>
      <c r="Q166" s="65" t="b">
        <v>0</v>
      </c>
    </row>
    <row r="167" spans="1:17" ht="11.1" customHeight="1" x14ac:dyDescent="0.25">
      <c r="A167" s="62" t="str">
        <f t="array" ref="A167">IFERROR(INDEX(#REF!,MATCH(0,IF(TRUE=#REF!,0,1)+COUNTIF(#REF!,#REF!),0)),"")</f>
        <v/>
      </c>
      <c r="B167" s="1"/>
      <c r="C167" s="38"/>
      <c r="D167" s="38"/>
      <c r="E167" s="47"/>
      <c r="F167" s="39"/>
      <c r="G167" s="39"/>
      <c r="H167" s="39"/>
      <c r="I167" s="39"/>
      <c r="J167" s="39"/>
      <c r="K167" s="39"/>
      <c r="L167" s="40"/>
      <c r="M167" s="44"/>
      <c r="N167" s="45"/>
      <c r="O167" s="43"/>
      <c r="P167" s="39" t="s">
        <v>66</v>
      </c>
      <c r="Q167" s="65" t="b">
        <v>0</v>
      </c>
    </row>
    <row r="168" spans="1:17" ht="11.1" customHeight="1" x14ac:dyDescent="0.25">
      <c r="A168" s="62" t="str">
        <f t="array" ref="A168">IFERROR(INDEX(#REF!,MATCH(0,IF(TRUE=#REF!,0,1)+COUNTIF(#REF!,#REF!),0)),"")</f>
        <v/>
      </c>
      <c r="B168" s="1"/>
      <c r="C168" s="38"/>
      <c r="D168" s="38"/>
      <c r="E168" s="47"/>
      <c r="F168" s="38"/>
      <c r="G168" s="39"/>
      <c r="H168" s="39"/>
      <c r="I168" s="39"/>
      <c r="J168" s="39"/>
      <c r="K168" s="39"/>
      <c r="L168" s="40"/>
      <c r="M168" s="44"/>
      <c r="N168" s="45"/>
      <c r="O168" s="43"/>
      <c r="P168" s="39" t="s">
        <v>66</v>
      </c>
      <c r="Q168" s="65" t="b">
        <v>0</v>
      </c>
    </row>
    <row r="169" spans="1:17" ht="11.1" customHeight="1" x14ac:dyDescent="0.25">
      <c r="A169" s="62" t="str">
        <f t="array" ref="A169">IFERROR(INDEX(#REF!,MATCH(0,IF(TRUE=#REF!,0,1)+COUNTIF(#REF!,#REF!),0)),"")</f>
        <v/>
      </c>
      <c r="B169" s="1"/>
      <c r="C169" s="38"/>
      <c r="D169" s="38"/>
      <c r="E169" s="47"/>
      <c r="F169" s="39"/>
      <c r="G169" s="39"/>
      <c r="H169" s="39"/>
      <c r="I169" s="39"/>
      <c r="J169" s="39"/>
      <c r="K169" s="39"/>
      <c r="L169" s="40"/>
      <c r="M169" s="44"/>
      <c r="N169" s="45"/>
      <c r="O169" s="43"/>
      <c r="P169" s="39" t="s">
        <v>66</v>
      </c>
      <c r="Q169" s="65" t="b">
        <v>0</v>
      </c>
    </row>
    <row r="170" spans="1:17" ht="11.1" customHeight="1" x14ac:dyDescent="0.25">
      <c r="A170" s="62" t="str">
        <f t="array" ref="A170">IFERROR(INDEX(#REF!,MATCH(0,IF(TRUE=#REF!,0,1)+COUNTIF(#REF!,#REF!),0)),"")</f>
        <v/>
      </c>
      <c r="B170" s="1"/>
      <c r="C170" s="38"/>
      <c r="D170" s="38"/>
      <c r="E170" s="47"/>
      <c r="F170" s="38"/>
      <c r="G170" s="39"/>
      <c r="H170" s="39"/>
      <c r="I170" s="39"/>
      <c r="J170" s="39"/>
      <c r="K170" s="39"/>
      <c r="L170" s="40"/>
      <c r="M170" s="44"/>
      <c r="N170" s="45"/>
      <c r="O170" s="43"/>
      <c r="P170" s="39" t="s">
        <v>66</v>
      </c>
      <c r="Q170" s="65" t="b">
        <v>0</v>
      </c>
    </row>
    <row r="171" spans="1:17" ht="11.1" customHeight="1" x14ac:dyDescent="0.25">
      <c r="A171" s="62" t="str">
        <f t="array" ref="A171">IFERROR(INDEX(#REF!,MATCH(0,IF(TRUE=#REF!,0,1)+COUNTIF(#REF!,#REF!),0)),"")</f>
        <v/>
      </c>
      <c r="B171" s="1"/>
      <c r="C171" s="38"/>
      <c r="D171" s="38"/>
      <c r="E171" s="47"/>
      <c r="F171" s="39"/>
      <c r="G171" s="39"/>
      <c r="H171" s="39"/>
      <c r="I171" s="39"/>
      <c r="J171" s="39"/>
      <c r="K171" s="39"/>
      <c r="L171" s="40"/>
      <c r="M171" s="44"/>
      <c r="N171" s="45"/>
      <c r="O171" s="43"/>
      <c r="P171" s="39" t="s">
        <v>66</v>
      </c>
      <c r="Q171" s="65" t="b">
        <v>0</v>
      </c>
    </row>
    <row r="172" spans="1:17" ht="11.1" customHeight="1" x14ac:dyDescent="0.25">
      <c r="A172" s="62" t="str">
        <f t="array" ref="A172">IFERROR(INDEX(#REF!,MATCH(0,IF(TRUE=#REF!,0,1)+COUNTIF(#REF!,#REF!),0)),"")</f>
        <v/>
      </c>
      <c r="B172" s="1"/>
      <c r="C172" s="38"/>
      <c r="D172" s="38"/>
      <c r="E172" s="47"/>
      <c r="F172" s="38"/>
      <c r="G172" s="39"/>
      <c r="H172" s="39"/>
      <c r="I172" s="39"/>
      <c r="J172" s="39"/>
      <c r="K172" s="39"/>
      <c r="L172" s="40"/>
      <c r="M172" s="44"/>
      <c r="N172" s="45"/>
      <c r="O172" s="43"/>
      <c r="P172" s="39" t="s">
        <v>66</v>
      </c>
      <c r="Q172" s="65" t="b">
        <v>0</v>
      </c>
    </row>
    <row r="173" spans="1:17" ht="11.1" customHeight="1" x14ac:dyDescent="0.25">
      <c r="A173" s="62" t="str">
        <f t="array" ref="A173">IFERROR(INDEX(#REF!,MATCH(0,IF(TRUE=#REF!,0,1)+COUNTIF(#REF!,#REF!),0)),"")</f>
        <v/>
      </c>
      <c r="B173" s="1"/>
      <c r="C173" s="38"/>
      <c r="D173" s="38"/>
      <c r="E173" s="47"/>
      <c r="F173" s="39"/>
      <c r="G173" s="39"/>
      <c r="H173" s="39"/>
      <c r="I173" s="39"/>
      <c r="J173" s="39"/>
      <c r="K173" s="39"/>
      <c r="L173" s="40"/>
      <c r="M173" s="44"/>
      <c r="N173" s="45"/>
      <c r="O173" s="43"/>
      <c r="P173" s="39" t="s">
        <v>66</v>
      </c>
      <c r="Q173" s="65" t="b">
        <v>0</v>
      </c>
    </row>
    <row r="174" spans="1:17" ht="11.1" customHeight="1" x14ac:dyDescent="0.25">
      <c r="A174" s="62" t="str">
        <f t="array" ref="A174">IFERROR(INDEX(#REF!,MATCH(0,IF(TRUE=#REF!,0,1)+COUNTIF(#REF!,#REF!),0)),"")</f>
        <v/>
      </c>
      <c r="B174" s="1"/>
      <c r="C174" s="38"/>
      <c r="D174" s="38"/>
      <c r="E174" s="47"/>
      <c r="F174" s="39"/>
      <c r="G174" s="39"/>
      <c r="H174" s="39"/>
      <c r="I174" s="39"/>
      <c r="J174" s="39"/>
      <c r="K174" s="39"/>
      <c r="L174" s="40"/>
      <c r="M174" s="44"/>
      <c r="N174" s="45"/>
      <c r="O174" s="43"/>
      <c r="P174" s="39" t="s">
        <v>66</v>
      </c>
      <c r="Q174" s="65" t="b">
        <v>0</v>
      </c>
    </row>
    <row r="175" spans="1:17" ht="11.1" customHeight="1" x14ac:dyDescent="0.25">
      <c r="A175" s="62" t="str">
        <f t="array" ref="A175">IFERROR(INDEX(#REF!,MATCH(0,IF(TRUE=#REF!,0,1)+COUNTIF(#REF!,#REF!),0)),"")</f>
        <v/>
      </c>
      <c r="B175" s="1"/>
      <c r="C175" s="38"/>
      <c r="D175" s="38"/>
      <c r="E175" s="47"/>
      <c r="F175" s="38"/>
      <c r="G175" s="39"/>
      <c r="H175" s="39"/>
      <c r="I175" s="39"/>
      <c r="J175" s="39"/>
      <c r="K175" s="39"/>
      <c r="L175" s="40"/>
      <c r="M175" s="44"/>
      <c r="N175" s="45"/>
      <c r="O175" s="43"/>
      <c r="P175" s="39" t="s">
        <v>66</v>
      </c>
      <c r="Q175" s="65" t="b">
        <v>0</v>
      </c>
    </row>
    <row r="176" spans="1:17" ht="11.1" customHeight="1" x14ac:dyDescent="0.25">
      <c r="A176" s="62" t="str">
        <f t="array" ref="A176">IFERROR(INDEX(#REF!,MATCH(0,IF(TRUE=#REF!,0,1)+COUNTIF(#REF!,#REF!),0)),"")</f>
        <v/>
      </c>
      <c r="B176" s="1"/>
      <c r="C176" s="38"/>
      <c r="D176" s="38"/>
      <c r="E176" s="47"/>
      <c r="F176" s="38"/>
      <c r="G176" s="39"/>
      <c r="H176" s="39"/>
      <c r="I176" s="39"/>
      <c r="J176" s="39"/>
      <c r="K176" s="39"/>
      <c r="L176" s="40"/>
      <c r="M176" s="44"/>
      <c r="N176" s="45"/>
      <c r="O176" s="43"/>
      <c r="P176" s="39" t="s">
        <v>66</v>
      </c>
      <c r="Q176" s="65" t="b">
        <v>0</v>
      </c>
    </row>
    <row r="177" spans="1:17" ht="11.1" customHeight="1" x14ac:dyDescent="0.25">
      <c r="A177" s="62" t="str">
        <f t="array" ref="A177">IFERROR(INDEX(#REF!,MATCH(0,IF(TRUE=#REF!,0,1)+COUNTIF(#REF!,#REF!),0)),"")</f>
        <v/>
      </c>
      <c r="B177" s="1"/>
      <c r="C177" s="38"/>
      <c r="D177" s="38"/>
      <c r="E177" s="47"/>
      <c r="F177" s="38"/>
      <c r="G177" s="39"/>
      <c r="H177" s="39"/>
      <c r="I177" s="39"/>
      <c r="J177" s="39"/>
      <c r="K177" s="39"/>
      <c r="L177" s="40"/>
      <c r="M177" s="44"/>
      <c r="N177" s="45"/>
      <c r="O177" s="43"/>
      <c r="P177" s="39" t="s">
        <v>66</v>
      </c>
      <c r="Q177" s="65" t="b">
        <v>0</v>
      </c>
    </row>
    <row r="178" spans="1:17" ht="11.1" customHeight="1" x14ac:dyDescent="0.25">
      <c r="A178" s="62" t="str">
        <f t="array" ref="A178">IFERROR(INDEX(#REF!,MATCH(0,IF(TRUE=#REF!,0,1)+COUNTIF(#REF!,#REF!),0)),"")</f>
        <v/>
      </c>
      <c r="B178" s="1"/>
      <c r="C178" s="38"/>
      <c r="D178" s="38"/>
      <c r="E178" s="47"/>
      <c r="F178" s="39"/>
      <c r="G178" s="39"/>
      <c r="H178" s="39"/>
      <c r="I178" s="39"/>
      <c r="J178" s="39"/>
      <c r="K178" s="39"/>
      <c r="L178" s="40"/>
      <c r="M178" s="44"/>
      <c r="N178" s="45"/>
      <c r="O178" s="43"/>
      <c r="P178" s="39" t="s">
        <v>66</v>
      </c>
      <c r="Q178" s="65" t="b">
        <v>0</v>
      </c>
    </row>
    <row r="179" spans="1:17" ht="11.1" customHeight="1" x14ac:dyDescent="0.25">
      <c r="A179" s="62" t="str">
        <f t="array" ref="A179">IFERROR(INDEX(#REF!,MATCH(0,IF(TRUE=#REF!,0,1)+COUNTIF(#REF!,#REF!),0)),"")</f>
        <v/>
      </c>
      <c r="B179" s="1"/>
      <c r="C179" s="38"/>
      <c r="D179" s="38"/>
      <c r="E179" s="47"/>
      <c r="F179" s="38"/>
      <c r="G179" s="39"/>
      <c r="H179" s="39"/>
      <c r="I179" s="39"/>
      <c r="J179" s="39"/>
      <c r="K179" s="39"/>
      <c r="L179" s="40"/>
      <c r="M179" s="44"/>
      <c r="N179" s="45"/>
      <c r="O179" s="43"/>
      <c r="P179" s="39" t="s">
        <v>66</v>
      </c>
      <c r="Q179" s="65" t="b">
        <v>0</v>
      </c>
    </row>
    <row r="180" spans="1:17" ht="11.1" customHeight="1" x14ac:dyDescent="0.25">
      <c r="A180" s="62" t="str">
        <f t="array" ref="A180">IFERROR(INDEX(#REF!,MATCH(0,IF(TRUE=#REF!,0,1)+COUNTIF(#REF!,#REF!),0)),"")</f>
        <v/>
      </c>
      <c r="B180" s="1"/>
      <c r="C180" s="38"/>
      <c r="D180" s="38"/>
      <c r="E180" s="47"/>
      <c r="F180" s="38"/>
      <c r="G180" s="39"/>
      <c r="H180" s="39"/>
      <c r="I180" s="39"/>
      <c r="J180" s="39"/>
      <c r="K180" s="39"/>
      <c r="L180" s="40"/>
      <c r="M180" s="44"/>
      <c r="N180" s="45"/>
      <c r="O180" s="43"/>
      <c r="P180" s="39" t="s">
        <v>66</v>
      </c>
      <c r="Q180" s="65" t="b">
        <v>0</v>
      </c>
    </row>
    <row r="181" spans="1:17" ht="11.1" customHeight="1" x14ac:dyDescent="0.25">
      <c r="A181" s="62" t="str">
        <f t="array" ref="A181">IFERROR(INDEX(#REF!,MATCH(0,IF(TRUE=#REF!,0,1)+COUNTIF(#REF!,#REF!),0)),"")</f>
        <v/>
      </c>
      <c r="B181" s="1"/>
      <c r="C181" s="38"/>
      <c r="D181" s="38"/>
      <c r="E181" s="47"/>
      <c r="F181" s="38"/>
      <c r="G181" s="39"/>
      <c r="H181" s="39"/>
      <c r="I181" s="39"/>
      <c r="J181" s="39"/>
      <c r="K181" s="39"/>
      <c r="L181" s="40"/>
      <c r="M181" s="44"/>
      <c r="N181" s="45"/>
      <c r="O181" s="43"/>
      <c r="P181" s="39" t="s">
        <v>66</v>
      </c>
      <c r="Q181" s="65" t="b">
        <v>0</v>
      </c>
    </row>
    <row r="182" spans="1:17" ht="11.1" customHeight="1" x14ac:dyDescent="0.25">
      <c r="A182" s="62" t="str">
        <f t="array" ref="A182">IFERROR(INDEX(#REF!,MATCH(0,IF(TRUE=#REF!,0,1)+COUNTIF(#REF!,#REF!),0)),"")</f>
        <v/>
      </c>
      <c r="B182" s="1"/>
      <c r="C182" s="38"/>
      <c r="D182" s="38"/>
      <c r="E182" s="47"/>
      <c r="F182" s="38"/>
      <c r="G182" s="39"/>
      <c r="H182" s="39"/>
      <c r="I182" s="39"/>
      <c r="J182" s="39"/>
      <c r="K182" s="39"/>
      <c r="L182" s="40"/>
      <c r="M182" s="44"/>
      <c r="N182" s="45"/>
      <c r="O182" s="43"/>
      <c r="P182" s="39" t="s">
        <v>66</v>
      </c>
      <c r="Q182" s="65" t="b">
        <v>0</v>
      </c>
    </row>
    <row r="183" spans="1:17" ht="11.1" customHeight="1" x14ac:dyDescent="0.25">
      <c r="A183" s="62" t="str">
        <f t="array" ref="A183">IFERROR(INDEX(#REF!,MATCH(0,IF(TRUE=#REF!,0,1)+COUNTIF(#REF!,#REF!),0)),"")</f>
        <v/>
      </c>
      <c r="B183" s="1"/>
      <c r="C183" s="38"/>
      <c r="D183" s="38"/>
      <c r="E183" s="47"/>
      <c r="F183" s="38"/>
      <c r="G183" s="39"/>
      <c r="H183" s="39"/>
      <c r="I183" s="39"/>
      <c r="J183" s="39"/>
      <c r="K183" s="39"/>
      <c r="L183" s="40"/>
      <c r="M183" s="44"/>
      <c r="N183" s="45"/>
      <c r="O183" s="43"/>
      <c r="P183" s="39" t="s">
        <v>66</v>
      </c>
      <c r="Q183" s="65" t="b">
        <v>0</v>
      </c>
    </row>
    <row r="184" spans="1:17" ht="11.1" customHeight="1" x14ac:dyDescent="0.25">
      <c r="A184" s="62" t="str">
        <f t="array" ref="A184">IFERROR(INDEX(#REF!,MATCH(0,IF(TRUE=#REF!,0,1)+COUNTIF(#REF!,#REF!),0)),"")</f>
        <v/>
      </c>
      <c r="B184" s="1"/>
      <c r="C184" s="38"/>
      <c r="D184" s="38"/>
      <c r="E184" s="47"/>
      <c r="F184" s="38"/>
      <c r="G184" s="39"/>
      <c r="H184" s="39"/>
      <c r="I184" s="39"/>
      <c r="J184" s="39"/>
      <c r="K184" s="39"/>
      <c r="L184" s="40"/>
      <c r="M184" s="44"/>
      <c r="N184" s="45"/>
      <c r="O184" s="43"/>
      <c r="P184" s="39" t="s">
        <v>66</v>
      </c>
      <c r="Q184" s="65" t="b">
        <v>0</v>
      </c>
    </row>
    <row r="185" spans="1:17" ht="11.1" customHeight="1" x14ac:dyDescent="0.25">
      <c r="A185" s="62" t="str">
        <f t="array" ref="A185">IFERROR(INDEX(#REF!,MATCH(0,IF(TRUE=#REF!,0,1)+COUNTIF(#REF!,#REF!),0)),"")</f>
        <v/>
      </c>
      <c r="B185" s="1"/>
      <c r="C185" s="38"/>
      <c r="D185" s="38"/>
      <c r="E185" s="47"/>
      <c r="F185" s="39"/>
      <c r="G185" s="39"/>
      <c r="H185" s="39"/>
      <c r="I185" s="39"/>
      <c r="J185" s="39"/>
      <c r="K185" s="39"/>
      <c r="L185" s="40"/>
      <c r="M185" s="44"/>
      <c r="N185" s="45"/>
      <c r="O185" s="43"/>
      <c r="P185" s="39" t="s">
        <v>66</v>
      </c>
      <c r="Q185" s="65" t="b">
        <v>0</v>
      </c>
    </row>
    <row r="186" spans="1:17" ht="11.1" customHeight="1" x14ac:dyDescent="0.25">
      <c r="A186" s="62" t="str">
        <f t="array" ref="A186">IFERROR(INDEX(#REF!,MATCH(0,IF(TRUE=#REF!,0,1)+COUNTIF(#REF!,#REF!),0)),"")</f>
        <v/>
      </c>
      <c r="B186" s="1"/>
      <c r="C186" s="38"/>
      <c r="D186" s="38"/>
      <c r="E186" s="47"/>
      <c r="F186" s="39"/>
      <c r="G186" s="39"/>
      <c r="H186" s="39"/>
      <c r="I186" s="39"/>
      <c r="J186" s="39"/>
      <c r="K186" s="39"/>
      <c r="L186" s="40"/>
      <c r="M186" s="44"/>
      <c r="N186" s="45"/>
      <c r="O186" s="43"/>
      <c r="P186" s="39" t="s">
        <v>66</v>
      </c>
      <c r="Q186" s="65" t="b">
        <v>0</v>
      </c>
    </row>
    <row r="187" spans="1:17" ht="11.1" customHeight="1" x14ac:dyDescent="0.25">
      <c r="A187" s="62" t="str">
        <f t="array" ref="A187">IFERROR(INDEX(#REF!,MATCH(0,IF(TRUE=#REF!,0,1)+COUNTIF(#REF!,#REF!),0)),"")</f>
        <v/>
      </c>
      <c r="B187" s="1"/>
      <c r="C187" s="38"/>
      <c r="D187" s="38"/>
      <c r="E187" s="47"/>
      <c r="F187" s="39"/>
      <c r="G187" s="39"/>
      <c r="H187" s="39"/>
      <c r="I187" s="39"/>
      <c r="J187" s="39"/>
      <c r="K187" s="39"/>
      <c r="L187" s="40"/>
      <c r="M187" s="44"/>
      <c r="N187" s="45"/>
      <c r="O187" s="43"/>
      <c r="P187" s="39" t="s">
        <v>66</v>
      </c>
      <c r="Q187" s="65" t="b">
        <v>0</v>
      </c>
    </row>
    <row r="188" spans="1:17" ht="11.1" customHeight="1" x14ac:dyDescent="0.25">
      <c r="A188" s="62" t="str">
        <f t="array" ref="A188">IFERROR(INDEX(#REF!,MATCH(0,IF(TRUE=#REF!,0,1)+COUNTIF(#REF!,#REF!),0)),"")</f>
        <v/>
      </c>
      <c r="B188" s="1"/>
      <c r="C188" s="38"/>
      <c r="D188" s="38"/>
      <c r="E188" s="47"/>
      <c r="F188" s="39"/>
      <c r="G188" s="39"/>
      <c r="H188" s="39"/>
      <c r="I188" s="39"/>
      <c r="J188" s="39"/>
      <c r="K188" s="39"/>
      <c r="L188" s="40"/>
      <c r="M188" s="44"/>
      <c r="N188" s="45"/>
      <c r="O188" s="43"/>
      <c r="P188" s="39" t="s">
        <v>66</v>
      </c>
      <c r="Q188" s="65" t="b">
        <v>0</v>
      </c>
    </row>
    <row r="189" spans="1:17" ht="11.1" customHeight="1" x14ac:dyDescent="0.25">
      <c r="A189" s="62" t="str">
        <f t="array" ref="A189">IFERROR(INDEX(#REF!,MATCH(0,IF(TRUE=#REF!,0,1)+COUNTIF(#REF!,#REF!),0)),"")</f>
        <v/>
      </c>
      <c r="B189" s="1"/>
      <c r="C189" s="38"/>
      <c r="D189" s="38"/>
      <c r="E189" s="47"/>
      <c r="F189" s="39"/>
      <c r="G189" s="39"/>
      <c r="H189" s="39"/>
      <c r="I189" s="39"/>
      <c r="J189" s="39"/>
      <c r="K189" s="39"/>
      <c r="L189" s="40"/>
      <c r="M189" s="44"/>
      <c r="N189" s="45"/>
      <c r="O189" s="43"/>
      <c r="P189" s="39" t="s">
        <v>66</v>
      </c>
      <c r="Q189" s="65" t="b">
        <v>0</v>
      </c>
    </row>
    <row r="190" spans="1:17" ht="11.1" customHeight="1" x14ac:dyDescent="0.25">
      <c r="A190" s="62" t="str">
        <f t="array" ref="A190">IFERROR(INDEX(#REF!,MATCH(0,IF(TRUE=#REF!,0,1)+COUNTIF(#REF!,#REF!),0)),"")</f>
        <v/>
      </c>
      <c r="B190" s="1"/>
      <c r="C190" s="38"/>
      <c r="D190" s="38"/>
      <c r="E190" s="47"/>
      <c r="F190" s="39"/>
      <c r="G190" s="39"/>
      <c r="H190" s="39"/>
      <c r="I190" s="39"/>
      <c r="J190" s="39"/>
      <c r="K190" s="39"/>
      <c r="L190" s="40"/>
      <c r="M190" s="44"/>
      <c r="N190" s="45"/>
      <c r="O190" s="43"/>
      <c r="P190" s="39" t="s">
        <v>66</v>
      </c>
      <c r="Q190" s="65" t="b">
        <v>0</v>
      </c>
    </row>
    <row r="191" spans="1:17" ht="11.1" customHeight="1" x14ac:dyDescent="0.25">
      <c r="A191" s="62" t="str">
        <f t="array" ref="A191">IFERROR(INDEX(#REF!,MATCH(0,IF(TRUE=#REF!,0,1)+COUNTIF(#REF!,#REF!),0)),"")</f>
        <v/>
      </c>
      <c r="B191" s="1"/>
      <c r="C191" s="38"/>
      <c r="D191" s="38"/>
      <c r="E191" s="47"/>
      <c r="F191" s="39"/>
      <c r="G191" s="39"/>
      <c r="H191" s="39"/>
      <c r="I191" s="39"/>
      <c r="J191" s="39"/>
      <c r="K191" s="39"/>
      <c r="L191" s="40"/>
      <c r="M191" s="44"/>
      <c r="N191" s="45"/>
      <c r="O191" s="43"/>
      <c r="P191" s="39" t="s">
        <v>66</v>
      </c>
      <c r="Q191" s="65" t="b">
        <v>0</v>
      </c>
    </row>
    <row r="192" spans="1:17" ht="11.1" customHeight="1" x14ac:dyDescent="0.25">
      <c r="A192" s="62" t="str">
        <f t="array" ref="A192">IFERROR(INDEX(#REF!,MATCH(0,IF(TRUE=#REF!,0,1)+COUNTIF(#REF!,#REF!),0)),"")</f>
        <v/>
      </c>
      <c r="B192" s="1"/>
      <c r="C192" s="38"/>
      <c r="D192" s="38"/>
      <c r="E192" s="47"/>
      <c r="F192" s="39"/>
      <c r="G192" s="39"/>
      <c r="H192" s="39"/>
      <c r="I192" s="39"/>
      <c r="J192" s="39"/>
      <c r="K192" s="39"/>
      <c r="L192" s="40"/>
      <c r="M192" s="44"/>
      <c r="N192" s="45"/>
      <c r="O192" s="43"/>
      <c r="P192" s="39" t="s">
        <v>66</v>
      </c>
      <c r="Q192" s="65" t="b">
        <v>0</v>
      </c>
    </row>
    <row r="193" spans="1:17" ht="11.1" customHeight="1" x14ac:dyDescent="0.25">
      <c r="A193" s="62" t="str">
        <f t="array" ref="A193">IFERROR(INDEX(#REF!,MATCH(0,IF(TRUE=#REF!,0,1)+COUNTIF(#REF!,#REF!),0)),"")</f>
        <v/>
      </c>
      <c r="B193" s="1"/>
      <c r="C193" s="38"/>
      <c r="D193" s="38"/>
      <c r="E193" s="47"/>
      <c r="F193" s="39"/>
      <c r="G193" s="39"/>
      <c r="H193" s="39"/>
      <c r="I193" s="39"/>
      <c r="J193" s="39"/>
      <c r="K193" s="39"/>
      <c r="L193" s="40"/>
      <c r="M193" s="44"/>
      <c r="N193" s="45"/>
      <c r="O193" s="43"/>
      <c r="P193" s="39" t="s">
        <v>66</v>
      </c>
      <c r="Q193" s="65" t="b">
        <v>0</v>
      </c>
    </row>
    <row r="194" spans="1:17" ht="11.1" customHeight="1" x14ac:dyDescent="0.25">
      <c r="A194" s="62" t="str">
        <f t="array" ref="A194">IFERROR(INDEX(#REF!,MATCH(0,IF(TRUE=#REF!,0,1)+COUNTIF(#REF!,#REF!),0)),"")</f>
        <v/>
      </c>
      <c r="B194" s="1"/>
      <c r="C194" s="38"/>
      <c r="D194" s="38"/>
      <c r="E194" s="47"/>
      <c r="F194" s="39"/>
      <c r="G194" s="39"/>
      <c r="H194" s="39"/>
      <c r="I194" s="39"/>
      <c r="J194" s="39"/>
      <c r="K194" s="39"/>
      <c r="L194" s="40"/>
      <c r="M194" s="44"/>
      <c r="N194" s="45"/>
      <c r="O194" s="43"/>
      <c r="P194" s="39" t="s">
        <v>66</v>
      </c>
      <c r="Q194" s="65" t="b">
        <v>0</v>
      </c>
    </row>
    <row r="195" spans="1:17" ht="11.1" customHeight="1" x14ac:dyDescent="0.25">
      <c r="A195" s="62" t="str">
        <f t="array" ref="A195">IFERROR(INDEX(#REF!,MATCH(0,IF(TRUE=#REF!,0,1)+COUNTIF(#REF!,#REF!),0)),"")</f>
        <v/>
      </c>
      <c r="B195" s="1"/>
      <c r="C195" s="38"/>
      <c r="D195" s="38"/>
      <c r="E195" s="47"/>
      <c r="F195" s="39"/>
      <c r="G195" s="39"/>
      <c r="H195" s="39"/>
      <c r="I195" s="39"/>
      <c r="J195" s="39"/>
      <c r="K195" s="39"/>
      <c r="L195" s="40"/>
      <c r="M195" s="44"/>
      <c r="N195" s="45"/>
      <c r="O195" s="43"/>
      <c r="P195" s="39" t="s">
        <v>66</v>
      </c>
      <c r="Q195" s="65" t="b">
        <v>0</v>
      </c>
    </row>
    <row r="196" spans="1:17" ht="11.1" customHeight="1" x14ac:dyDescent="0.25">
      <c r="A196" s="62" t="str">
        <f t="array" ref="A196">IFERROR(INDEX(#REF!,MATCH(0,IF(TRUE=#REF!,0,1)+COUNTIF(#REF!,#REF!),0)),"")</f>
        <v/>
      </c>
      <c r="B196" s="1"/>
      <c r="C196" s="38"/>
      <c r="D196" s="38"/>
      <c r="E196" s="47"/>
      <c r="F196" s="39"/>
      <c r="G196" s="39"/>
      <c r="H196" s="39"/>
      <c r="I196" s="39"/>
      <c r="J196" s="39"/>
      <c r="K196" s="39"/>
      <c r="L196" s="40"/>
      <c r="M196" s="44"/>
      <c r="N196" s="45"/>
      <c r="O196" s="43"/>
      <c r="P196" s="39" t="s">
        <v>66</v>
      </c>
      <c r="Q196" s="65" t="b">
        <v>0</v>
      </c>
    </row>
    <row r="197" spans="1:17" ht="11.1" customHeight="1" x14ac:dyDescent="0.25">
      <c r="A197" s="62" t="str">
        <f t="array" ref="A197">IFERROR(INDEX(#REF!,MATCH(0,IF(TRUE=#REF!,0,1)+COUNTIF(#REF!,#REF!),0)),"")</f>
        <v/>
      </c>
      <c r="B197" s="1"/>
      <c r="C197" s="38"/>
      <c r="D197" s="38"/>
      <c r="E197" s="47"/>
      <c r="F197" s="39"/>
      <c r="G197" s="39"/>
      <c r="H197" s="39"/>
      <c r="I197" s="39"/>
      <c r="J197" s="39"/>
      <c r="K197" s="39"/>
      <c r="L197" s="40"/>
      <c r="M197" s="44"/>
      <c r="N197" s="45"/>
      <c r="O197" s="43"/>
      <c r="P197" s="39" t="s">
        <v>66</v>
      </c>
      <c r="Q197" s="65" t="b">
        <v>0</v>
      </c>
    </row>
    <row r="198" spans="1:17" ht="11.1" customHeight="1" x14ac:dyDescent="0.25">
      <c r="A198" s="62" t="str">
        <f t="array" ref="A198">IFERROR(INDEX(#REF!,MATCH(0,IF(TRUE=#REF!,0,1)+COUNTIF(#REF!,#REF!),0)),"")</f>
        <v/>
      </c>
      <c r="B198" s="1"/>
      <c r="C198" s="38"/>
      <c r="D198" s="38"/>
      <c r="E198" s="47"/>
      <c r="F198" s="39"/>
      <c r="G198" s="39"/>
      <c r="H198" s="39"/>
      <c r="I198" s="39"/>
      <c r="J198" s="39"/>
      <c r="K198" s="39"/>
      <c r="L198" s="40"/>
      <c r="M198" s="44"/>
      <c r="N198" s="45"/>
      <c r="O198" s="43"/>
      <c r="P198" s="39" t="s">
        <v>66</v>
      </c>
      <c r="Q198" s="65" t="b">
        <v>0</v>
      </c>
    </row>
    <row r="199" spans="1:17" ht="11.1" customHeight="1" x14ac:dyDescent="0.25">
      <c r="A199" s="62" t="str">
        <f t="array" ref="A199">IFERROR(INDEX(#REF!,MATCH(0,IF(TRUE=#REF!,0,1)+COUNTIF(#REF!,#REF!),0)),"")</f>
        <v/>
      </c>
      <c r="B199" s="1"/>
      <c r="C199" s="38"/>
      <c r="D199" s="38"/>
      <c r="E199" s="47"/>
      <c r="F199" s="39"/>
      <c r="G199" s="39"/>
      <c r="H199" s="39"/>
      <c r="I199" s="39"/>
      <c r="J199" s="39"/>
      <c r="K199" s="39"/>
      <c r="L199" s="40"/>
      <c r="M199" s="44"/>
      <c r="N199" s="45"/>
      <c r="O199" s="43"/>
      <c r="P199" s="39" t="s">
        <v>66</v>
      </c>
      <c r="Q199" s="65" t="b">
        <v>0</v>
      </c>
    </row>
    <row r="200" spans="1:17" ht="11.1" customHeight="1" x14ac:dyDescent="0.25">
      <c r="A200" s="62" t="str">
        <f t="array" ref="A200">IFERROR(INDEX(#REF!,MATCH(0,IF(TRUE=#REF!,0,1)+COUNTIF(#REF!,#REF!),0)),"")</f>
        <v/>
      </c>
      <c r="B200" s="1"/>
      <c r="C200" s="38"/>
      <c r="D200" s="38"/>
      <c r="E200" s="47"/>
      <c r="F200" s="39"/>
      <c r="G200" s="39"/>
      <c r="H200" s="39"/>
      <c r="I200" s="39"/>
      <c r="J200" s="39"/>
      <c r="K200" s="39"/>
      <c r="L200" s="40"/>
      <c r="M200" s="44"/>
      <c r="N200" s="45"/>
      <c r="O200" s="43"/>
      <c r="P200" s="39" t="s">
        <v>66</v>
      </c>
      <c r="Q200" s="65" t="b">
        <v>0</v>
      </c>
    </row>
    <row r="201" spans="1:17" ht="11.1" customHeight="1" x14ac:dyDescent="0.25">
      <c r="A201" s="62" t="str">
        <f t="array" ref="A201">IFERROR(INDEX(#REF!,MATCH(0,IF(TRUE=#REF!,0,1)+COUNTIF(#REF!,#REF!),0)),"")</f>
        <v/>
      </c>
      <c r="B201" s="1"/>
      <c r="C201" s="38"/>
      <c r="D201" s="38"/>
      <c r="E201" s="47"/>
      <c r="F201" s="39"/>
      <c r="G201" s="39"/>
      <c r="H201" s="39"/>
      <c r="I201" s="39"/>
      <c r="J201" s="39"/>
      <c r="K201" s="39"/>
      <c r="L201" s="40"/>
      <c r="M201" s="44"/>
      <c r="N201" s="45"/>
      <c r="O201" s="43"/>
      <c r="P201" s="39" t="s">
        <v>66</v>
      </c>
      <c r="Q201" s="65" t="b">
        <v>0</v>
      </c>
    </row>
    <row r="202" spans="1:17" ht="11.1" customHeight="1" x14ac:dyDescent="0.25">
      <c r="A202" s="62" t="str">
        <f t="array" ref="A202">IFERROR(INDEX(#REF!,MATCH(0,IF(TRUE=#REF!,0,1)+COUNTIF(#REF!,#REF!),0)),"")</f>
        <v/>
      </c>
      <c r="B202" s="1"/>
      <c r="C202" s="38"/>
      <c r="D202" s="38"/>
      <c r="E202" s="47"/>
      <c r="F202" s="39"/>
      <c r="G202" s="39"/>
      <c r="H202" s="39"/>
      <c r="I202" s="39"/>
      <c r="J202" s="39"/>
      <c r="K202" s="39"/>
      <c r="L202" s="40"/>
      <c r="M202" s="44"/>
      <c r="N202" s="45"/>
      <c r="O202" s="43"/>
      <c r="P202" s="39" t="s">
        <v>66</v>
      </c>
      <c r="Q202" s="65" t="b">
        <v>0</v>
      </c>
    </row>
    <row r="203" spans="1:17" ht="11.1" customHeight="1" x14ac:dyDescent="0.25">
      <c r="A203" s="62" t="str">
        <f t="array" ref="A203">IFERROR(INDEX(#REF!,MATCH(0,IF(TRUE=#REF!,0,1)+COUNTIF(#REF!,#REF!),0)),"")</f>
        <v/>
      </c>
      <c r="B203" s="1"/>
      <c r="C203" s="38"/>
      <c r="D203" s="38"/>
      <c r="E203" s="47"/>
      <c r="F203" s="39"/>
      <c r="G203" s="39"/>
      <c r="H203" s="39"/>
      <c r="I203" s="39"/>
      <c r="J203" s="39"/>
      <c r="K203" s="39"/>
      <c r="L203" s="40"/>
      <c r="M203" s="44"/>
      <c r="N203" s="45"/>
      <c r="O203" s="43"/>
      <c r="P203" s="39" t="s">
        <v>66</v>
      </c>
      <c r="Q203" s="65" t="b">
        <v>0</v>
      </c>
    </row>
    <row r="204" spans="1:17" ht="11.1" customHeight="1" x14ac:dyDescent="0.25">
      <c r="A204" s="62" t="str">
        <f t="array" ref="A204">IFERROR(INDEX(#REF!,MATCH(0,IF(TRUE=#REF!,0,1)+COUNTIF(#REF!,#REF!),0)),"")</f>
        <v/>
      </c>
      <c r="B204" s="1"/>
      <c r="C204" s="38"/>
      <c r="D204" s="38"/>
      <c r="E204" s="47"/>
      <c r="F204" s="39"/>
      <c r="G204" s="39"/>
      <c r="H204" s="39"/>
      <c r="I204" s="39"/>
      <c r="J204" s="39"/>
      <c r="K204" s="39"/>
      <c r="L204" s="40"/>
      <c r="M204" s="44"/>
      <c r="N204" s="45"/>
      <c r="O204" s="43"/>
      <c r="P204" s="39" t="s">
        <v>66</v>
      </c>
      <c r="Q204" s="65" t="b">
        <v>0</v>
      </c>
    </row>
    <row r="205" spans="1:17" ht="11.1" customHeight="1" x14ac:dyDescent="0.25">
      <c r="A205" s="62" t="str">
        <f t="array" ref="A205">IFERROR(INDEX(#REF!,MATCH(0,IF(TRUE=#REF!,0,1)+COUNTIF(#REF!,#REF!),0)),"")</f>
        <v/>
      </c>
      <c r="B205" s="1"/>
      <c r="C205" s="38"/>
      <c r="D205" s="38"/>
      <c r="E205" s="47"/>
      <c r="F205" s="39"/>
      <c r="G205" s="39"/>
      <c r="H205" s="39"/>
      <c r="I205" s="39"/>
      <c r="J205" s="39"/>
      <c r="K205" s="39"/>
      <c r="L205" s="40"/>
      <c r="M205" s="44"/>
      <c r="N205" s="45"/>
      <c r="O205" s="43"/>
      <c r="P205" s="39" t="s">
        <v>66</v>
      </c>
      <c r="Q205" s="65" t="b">
        <v>0</v>
      </c>
    </row>
    <row r="206" spans="1:17" ht="11.1" customHeight="1" x14ac:dyDescent="0.25">
      <c r="A206" s="62" t="str">
        <f t="array" ref="A206">IFERROR(INDEX(#REF!,MATCH(0,IF(TRUE=#REF!,0,1)+COUNTIF(#REF!,#REF!),0)),"")</f>
        <v/>
      </c>
      <c r="B206" s="1"/>
      <c r="C206" s="38"/>
      <c r="D206" s="38"/>
      <c r="E206" s="47"/>
      <c r="F206" s="39"/>
      <c r="G206" s="39"/>
      <c r="H206" s="39"/>
      <c r="I206" s="39"/>
      <c r="J206" s="39"/>
      <c r="K206" s="39"/>
      <c r="L206" s="40"/>
      <c r="M206" s="44"/>
      <c r="N206" s="45"/>
      <c r="O206" s="43"/>
      <c r="P206" s="39" t="s">
        <v>66</v>
      </c>
      <c r="Q206" s="65" t="b">
        <v>0</v>
      </c>
    </row>
    <row r="207" spans="1:17" ht="11.1" customHeight="1" x14ac:dyDescent="0.25">
      <c r="A207" s="62" t="str">
        <f t="array" ref="A207">IFERROR(INDEX(#REF!,MATCH(0,IF(TRUE=#REF!,0,1)+COUNTIF(#REF!,#REF!),0)),"")</f>
        <v/>
      </c>
      <c r="B207" s="1"/>
      <c r="C207" s="38"/>
      <c r="D207" s="38"/>
      <c r="E207" s="47"/>
      <c r="F207" s="39"/>
      <c r="G207" s="39"/>
      <c r="H207" s="39"/>
      <c r="I207" s="39"/>
      <c r="J207" s="39"/>
      <c r="K207" s="39"/>
      <c r="L207" s="40"/>
      <c r="M207" s="44"/>
      <c r="N207" s="45"/>
      <c r="O207" s="43"/>
      <c r="P207" s="39" t="s">
        <v>66</v>
      </c>
      <c r="Q207" s="65" t="b">
        <v>0</v>
      </c>
    </row>
    <row r="208" spans="1:17" ht="11.1" customHeight="1" x14ac:dyDescent="0.25">
      <c r="A208" s="62" t="str">
        <f t="array" ref="A208">IFERROR(INDEX(#REF!,MATCH(0,IF(TRUE=#REF!,0,1)+COUNTIF(#REF!,#REF!),0)),"")</f>
        <v/>
      </c>
      <c r="B208" s="1"/>
      <c r="C208" s="38"/>
      <c r="D208" s="38"/>
      <c r="E208" s="47"/>
      <c r="F208" s="39"/>
      <c r="G208" s="39"/>
      <c r="H208" s="39"/>
      <c r="I208" s="39"/>
      <c r="J208" s="39"/>
      <c r="K208" s="39"/>
      <c r="L208" s="40"/>
      <c r="M208" s="44"/>
      <c r="N208" s="45"/>
      <c r="O208" s="43"/>
      <c r="P208" s="39" t="s">
        <v>66</v>
      </c>
      <c r="Q208" s="65" t="b">
        <v>0</v>
      </c>
    </row>
    <row r="209" spans="1:17" ht="11.1" customHeight="1" x14ac:dyDescent="0.25">
      <c r="A209" s="62" t="str">
        <f t="array" ref="A209">IFERROR(INDEX(#REF!,MATCH(0,IF(TRUE=#REF!,0,1)+COUNTIF(#REF!,#REF!),0)),"")</f>
        <v/>
      </c>
      <c r="B209" s="1"/>
      <c r="C209" s="38"/>
      <c r="D209" s="38"/>
      <c r="E209" s="47"/>
      <c r="F209" s="39"/>
      <c r="G209" s="39"/>
      <c r="H209" s="39"/>
      <c r="I209" s="39"/>
      <c r="J209" s="39"/>
      <c r="K209" s="39"/>
      <c r="L209" s="40"/>
      <c r="M209" s="44"/>
      <c r="N209" s="45"/>
      <c r="O209" s="43"/>
      <c r="P209" s="39" t="s">
        <v>66</v>
      </c>
      <c r="Q209" s="65" t="b">
        <v>0</v>
      </c>
    </row>
    <row r="210" spans="1:17" ht="11.1" customHeight="1" x14ac:dyDescent="0.25">
      <c r="A210" s="62" t="str">
        <f t="array" ref="A210">IFERROR(INDEX(#REF!,MATCH(0,IF(TRUE=#REF!,0,1)+COUNTIF(#REF!,#REF!),0)),"")</f>
        <v/>
      </c>
      <c r="B210" s="1"/>
      <c r="C210" s="38"/>
      <c r="D210" s="38"/>
      <c r="E210" s="47"/>
      <c r="F210" s="39"/>
      <c r="G210" s="39"/>
      <c r="H210" s="39"/>
      <c r="I210" s="39"/>
      <c r="J210" s="39"/>
      <c r="K210" s="39"/>
      <c r="L210" s="40"/>
      <c r="M210" s="44"/>
      <c r="N210" s="45"/>
      <c r="O210" s="43"/>
      <c r="P210" s="39" t="s">
        <v>66</v>
      </c>
      <c r="Q210" s="65" t="b">
        <v>0</v>
      </c>
    </row>
    <row r="211" spans="1:17" ht="11.1" customHeight="1" x14ac:dyDescent="0.25">
      <c r="A211" s="62" t="str">
        <f t="array" ref="A211">IFERROR(INDEX(#REF!,MATCH(0,IF(TRUE=#REF!,0,1)+COUNTIF(#REF!,#REF!),0)),"")</f>
        <v/>
      </c>
      <c r="B211" s="1"/>
      <c r="C211" s="38"/>
      <c r="D211" s="38"/>
      <c r="E211" s="47"/>
      <c r="F211" s="39"/>
      <c r="G211" s="39"/>
      <c r="H211" s="39"/>
      <c r="I211" s="39"/>
      <c r="J211" s="39"/>
      <c r="K211" s="39"/>
      <c r="L211" s="40"/>
      <c r="M211" s="44"/>
      <c r="N211" s="45"/>
      <c r="O211" s="43"/>
      <c r="P211" s="39" t="s">
        <v>66</v>
      </c>
      <c r="Q211" s="65" t="b">
        <v>0</v>
      </c>
    </row>
    <row r="212" spans="1:17" ht="11.1" customHeight="1" x14ac:dyDescent="0.25">
      <c r="A212" s="62" t="str">
        <f t="array" ref="A212">IFERROR(INDEX(#REF!,MATCH(0,IF(TRUE=#REF!,0,1)+COUNTIF(#REF!,#REF!),0)),"")</f>
        <v/>
      </c>
      <c r="B212" s="1"/>
      <c r="C212" s="38"/>
      <c r="D212" s="38"/>
      <c r="E212" s="47"/>
      <c r="F212" s="39"/>
      <c r="G212" s="39"/>
      <c r="H212" s="39"/>
      <c r="I212" s="39"/>
      <c r="J212" s="39"/>
      <c r="K212" s="39"/>
      <c r="L212" s="40"/>
      <c r="M212" s="44"/>
      <c r="N212" s="45"/>
      <c r="O212" s="43"/>
      <c r="P212" s="39" t="s">
        <v>66</v>
      </c>
      <c r="Q212" s="65" t="b">
        <v>0</v>
      </c>
    </row>
    <row r="213" spans="1:17" ht="11.1" customHeight="1" x14ac:dyDescent="0.25">
      <c r="A213" s="62" t="str">
        <f t="array" ref="A213">IFERROR(INDEX(#REF!,MATCH(0,IF(TRUE=#REF!,0,1)+COUNTIF(#REF!,#REF!),0)),"")</f>
        <v/>
      </c>
      <c r="B213" s="1"/>
      <c r="C213" s="38"/>
      <c r="D213" s="38"/>
      <c r="E213" s="47"/>
      <c r="F213" s="39"/>
      <c r="G213" s="39"/>
      <c r="H213" s="39"/>
      <c r="I213" s="39"/>
      <c r="J213" s="39"/>
      <c r="K213" s="39"/>
      <c r="L213" s="40"/>
      <c r="M213" s="44"/>
      <c r="N213" s="45"/>
      <c r="O213" s="43"/>
      <c r="P213" s="39" t="s">
        <v>66</v>
      </c>
      <c r="Q213" s="65" t="b">
        <v>0</v>
      </c>
    </row>
    <row r="214" spans="1:17" ht="11.1" customHeight="1" x14ac:dyDescent="0.25">
      <c r="A214" s="62" t="str">
        <f t="array" ref="A214">IFERROR(INDEX(#REF!,MATCH(0,IF(TRUE=#REF!,0,1)+COUNTIF(#REF!,#REF!),0)),"")</f>
        <v/>
      </c>
      <c r="B214" s="1"/>
      <c r="C214" s="38"/>
      <c r="D214" s="38"/>
      <c r="E214" s="47"/>
      <c r="F214" s="39"/>
      <c r="G214" s="39"/>
      <c r="H214" s="39"/>
      <c r="I214" s="39"/>
      <c r="J214" s="39"/>
      <c r="K214" s="39"/>
      <c r="L214" s="40"/>
      <c r="M214" s="44"/>
      <c r="N214" s="45"/>
      <c r="O214" s="43"/>
      <c r="P214" s="39" t="s">
        <v>66</v>
      </c>
      <c r="Q214" s="65" t="b">
        <v>0</v>
      </c>
    </row>
    <row r="215" spans="1:17" ht="11.1" customHeight="1" x14ac:dyDescent="0.25">
      <c r="A215" s="62" t="str">
        <f t="array" ref="A215">IFERROR(INDEX(#REF!,MATCH(0,IF(TRUE=#REF!,0,1)+COUNTIF(#REF!,#REF!),0)),"")</f>
        <v/>
      </c>
      <c r="B215" s="1"/>
      <c r="C215" s="38"/>
      <c r="D215" s="38"/>
      <c r="E215" s="47"/>
      <c r="F215" s="39"/>
      <c r="G215" s="39"/>
      <c r="H215" s="39"/>
      <c r="I215" s="39"/>
      <c r="J215" s="39"/>
      <c r="K215" s="39"/>
      <c r="L215" s="40"/>
      <c r="M215" s="44"/>
      <c r="N215" s="45"/>
      <c r="O215" s="43"/>
      <c r="P215" s="39" t="s">
        <v>66</v>
      </c>
      <c r="Q215" s="65" t="b">
        <v>0</v>
      </c>
    </row>
    <row r="216" spans="1:17" ht="11.1" customHeight="1" x14ac:dyDescent="0.25">
      <c r="A216" s="62" t="str">
        <f t="array" ref="A216">IFERROR(INDEX(#REF!,MATCH(0,IF(TRUE=#REF!,0,1)+COUNTIF(#REF!,#REF!),0)),"")</f>
        <v/>
      </c>
      <c r="B216" s="1"/>
      <c r="C216" s="38"/>
      <c r="D216" s="38"/>
      <c r="E216" s="47"/>
      <c r="F216" s="39"/>
      <c r="G216" s="39"/>
      <c r="H216" s="39"/>
      <c r="I216" s="39"/>
      <c r="J216" s="39"/>
      <c r="K216" s="39"/>
      <c r="L216" s="40"/>
      <c r="M216" s="44"/>
      <c r="N216" s="45"/>
      <c r="O216" s="43"/>
      <c r="P216" s="39" t="s">
        <v>66</v>
      </c>
      <c r="Q216" s="65" t="b">
        <v>0</v>
      </c>
    </row>
    <row r="217" spans="1:17" ht="11.1" customHeight="1" x14ac:dyDescent="0.25">
      <c r="A217" s="62" t="str">
        <f t="array" ref="A217">IFERROR(INDEX(#REF!,MATCH(0,IF(TRUE=#REF!,0,1)+COUNTIF(#REF!,#REF!),0)),"")</f>
        <v/>
      </c>
      <c r="B217" s="1"/>
      <c r="C217" s="38"/>
      <c r="D217" s="38"/>
      <c r="E217" s="47"/>
      <c r="F217" s="39"/>
      <c r="G217" s="39"/>
      <c r="H217" s="39"/>
      <c r="I217" s="39"/>
      <c r="J217" s="39"/>
      <c r="K217" s="39"/>
      <c r="L217" s="40"/>
      <c r="M217" s="44"/>
      <c r="N217" s="45"/>
      <c r="O217" s="43"/>
      <c r="P217" s="39" t="s">
        <v>66</v>
      </c>
      <c r="Q217" s="65" t="b">
        <v>0</v>
      </c>
    </row>
    <row r="218" spans="1:17" ht="11.1" customHeight="1" x14ac:dyDescent="0.25">
      <c r="A218" s="62" t="str">
        <f t="array" ref="A218">IFERROR(INDEX(#REF!,MATCH(0,IF(TRUE=#REF!,0,1)+COUNTIF(#REF!,#REF!),0)),"")</f>
        <v/>
      </c>
      <c r="B218" s="1"/>
      <c r="C218" s="38"/>
      <c r="D218" s="38"/>
      <c r="E218" s="47"/>
      <c r="F218" s="39"/>
      <c r="G218" s="39"/>
      <c r="H218" s="39"/>
      <c r="I218" s="39"/>
      <c r="J218" s="39"/>
      <c r="K218" s="39"/>
      <c r="L218" s="40"/>
      <c r="M218" s="44"/>
      <c r="N218" s="45"/>
      <c r="O218" s="43"/>
      <c r="P218" s="39" t="s">
        <v>66</v>
      </c>
      <c r="Q218" s="65" t="b">
        <v>0</v>
      </c>
    </row>
    <row r="219" spans="1:17" ht="11.1" customHeight="1" x14ac:dyDescent="0.25">
      <c r="A219" s="62" t="str">
        <f t="array" ref="A219">IFERROR(INDEX(#REF!,MATCH(0,IF(TRUE=#REF!,0,1)+COUNTIF(#REF!,#REF!),0)),"")</f>
        <v/>
      </c>
      <c r="B219" s="1"/>
      <c r="C219" s="38"/>
      <c r="D219" s="38"/>
      <c r="E219" s="47"/>
      <c r="F219" s="39"/>
      <c r="G219" s="39"/>
      <c r="H219" s="39"/>
      <c r="I219" s="39"/>
      <c r="J219" s="39"/>
      <c r="K219" s="39"/>
      <c r="L219" s="40"/>
      <c r="M219" s="44"/>
      <c r="N219" s="45"/>
      <c r="O219" s="43"/>
      <c r="P219" s="39" t="s">
        <v>66</v>
      </c>
      <c r="Q219" s="65" t="b">
        <v>0</v>
      </c>
    </row>
    <row r="220" spans="1:17" ht="11.1" customHeight="1" x14ac:dyDescent="0.25">
      <c r="A220" s="62" t="str">
        <f t="array" ref="A220">IFERROR(INDEX(#REF!,MATCH(0,IF(TRUE=#REF!,0,1)+COUNTIF(#REF!,#REF!),0)),"")</f>
        <v/>
      </c>
      <c r="B220" s="1"/>
      <c r="C220" s="38"/>
      <c r="D220" s="38"/>
      <c r="E220" s="47"/>
      <c r="F220" s="39"/>
      <c r="G220" s="39"/>
      <c r="H220" s="39"/>
      <c r="I220" s="39"/>
      <c r="J220" s="39"/>
      <c r="K220" s="39"/>
      <c r="L220" s="40"/>
      <c r="M220" s="44"/>
      <c r="N220" s="45"/>
      <c r="O220" s="43"/>
      <c r="P220" s="39" t="s">
        <v>66</v>
      </c>
      <c r="Q220" s="65" t="b">
        <v>0</v>
      </c>
    </row>
    <row r="221" spans="1:17" ht="11.1" customHeight="1" x14ac:dyDescent="0.25">
      <c r="A221" s="62" t="str">
        <f t="array" ref="A221">IFERROR(INDEX(#REF!,MATCH(0,IF(TRUE=#REF!,0,1)+COUNTIF(#REF!,#REF!),0)),"")</f>
        <v/>
      </c>
      <c r="B221" s="1"/>
      <c r="C221" s="38"/>
      <c r="D221" s="38"/>
      <c r="E221" s="47"/>
      <c r="F221" s="39"/>
      <c r="G221" s="39"/>
      <c r="H221" s="39"/>
      <c r="I221" s="39"/>
      <c r="J221" s="39"/>
      <c r="K221" s="39"/>
      <c r="L221" s="40"/>
      <c r="M221" s="44"/>
      <c r="N221" s="45"/>
      <c r="O221" s="43"/>
      <c r="P221" s="39" t="s">
        <v>66</v>
      </c>
      <c r="Q221" s="65" t="b">
        <v>0</v>
      </c>
    </row>
    <row r="222" spans="1:17" ht="11.1" customHeight="1" x14ac:dyDescent="0.25">
      <c r="A222" s="62" t="str">
        <f t="array" ref="A222">IFERROR(INDEX(#REF!,MATCH(0,IF(TRUE=#REF!,0,1)+COUNTIF(#REF!,#REF!),0)),"")</f>
        <v/>
      </c>
      <c r="B222" s="1"/>
      <c r="C222" s="38"/>
      <c r="D222" s="38"/>
      <c r="E222" s="47"/>
      <c r="F222" s="39"/>
      <c r="G222" s="39"/>
      <c r="H222" s="39"/>
      <c r="I222" s="39"/>
      <c r="J222" s="39"/>
      <c r="K222" s="39"/>
      <c r="L222" s="40"/>
      <c r="M222" s="44"/>
      <c r="N222" s="45"/>
      <c r="O222" s="43"/>
      <c r="P222" s="39" t="s">
        <v>66</v>
      </c>
      <c r="Q222" s="65" t="b">
        <v>0</v>
      </c>
    </row>
    <row r="223" spans="1:17" ht="11.1" customHeight="1" x14ac:dyDescent="0.25">
      <c r="A223" s="62" t="str">
        <f t="array" ref="A223">IFERROR(INDEX(#REF!,MATCH(0,IF(TRUE=#REF!,0,1)+COUNTIF(#REF!,#REF!),0)),"")</f>
        <v/>
      </c>
      <c r="B223" s="1"/>
      <c r="C223" s="38"/>
      <c r="D223" s="38"/>
      <c r="E223" s="47"/>
      <c r="F223" s="39"/>
      <c r="G223" s="39"/>
      <c r="H223" s="39"/>
      <c r="I223" s="39"/>
      <c r="J223" s="39"/>
      <c r="K223" s="39"/>
      <c r="L223" s="40"/>
      <c r="M223" s="44"/>
      <c r="N223" s="45"/>
      <c r="O223" s="43"/>
      <c r="P223" s="39" t="s">
        <v>66</v>
      </c>
      <c r="Q223" s="65" t="b">
        <v>0</v>
      </c>
    </row>
    <row r="224" spans="1:17" ht="11.1" customHeight="1" x14ac:dyDescent="0.25">
      <c r="A224" s="62" t="str">
        <f t="array" ref="A224">IFERROR(INDEX(#REF!,MATCH(0,IF(TRUE=#REF!,0,1)+COUNTIF(#REF!,#REF!),0)),"")</f>
        <v/>
      </c>
      <c r="B224" s="1"/>
      <c r="C224" s="48"/>
      <c r="D224" s="48"/>
      <c r="E224" s="49"/>
      <c r="F224" s="50"/>
      <c r="G224" s="50"/>
      <c r="H224" s="50"/>
      <c r="I224" s="50"/>
      <c r="J224" s="50"/>
      <c r="K224" s="50"/>
      <c r="L224" s="51"/>
      <c r="M224" s="52"/>
      <c r="N224" s="53"/>
      <c r="O224" s="54"/>
      <c r="P224" s="50" t="s">
        <v>66</v>
      </c>
      <c r="Q224" s="65" t="b">
        <v>0</v>
      </c>
    </row>
  </sheetData>
  <mergeCells count="14">
    <mergeCell ref="N20:O20"/>
    <mergeCell ref="P22:Q22"/>
    <mergeCell ref="L11:M11"/>
    <mergeCell ref="L12:M12"/>
    <mergeCell ref="L13:M13"/>
    <mergeCell ref="L14:M14"/>
    <mergeCell ref="L15:M15"/>
    <mergeCell ref="L16:M16"/>
    <mergeCell ref="M18:N18"/>
    <mergeCell ref="K9:L9"/>
    <mergeCell ref="J3:K3"/>
    <mergeCell ref="J4:K4"/>
    <mergeCell ref="J5:K5"/>
    <mergeCell ref="J2:K2"/>
  </mergeCells>
  <conditionalFormatting sqref="C25:Q224">
    <cfRule type="expression" dxfId="7" priority="1">
      <formula>#REF!=TRUE</formula>
    </cfRule>
  </conditionalFormatting>
  <conditionalFormatting sqref="D25:D224">
    <cfRule type="expression" dxfId="6" priority="5">
      <formula>AND($D25&gt;0,$Q25=TRUE)</formula>
    </cfRule>
    <cfRule type="expression" dxfId="5" priority="6">
      <formula>AND($D25&gt;0,$Q25=FALSE)</formula>
    </cfRule>
  </conditionalFormatting>
  <conditionalFormatting sqref="C25:P224">
    <cfRule type="expression" dxfId="4" priority="7">
      <formula>#REF!=TRUE</formula>
    </cfRule>
  </conditionalFormatting>
  <conditionalFormatting sqref="C25:P224">
    <cfRule type="expression" dxfId="3" priority="8">
      <formula>AND($C25+TIME(0,1,0)=TIME(HOUR(#REF!),MINUTE(#REF!),0),$Q25=FALSE,#REF!=FALSE,MOD(SECOND(#REF!),2)=0,SECOND(#REF!)&lt;20)</formula>
    </cfRule>
    <cfRule type="expression" priority="9" stopIfTrue="1">
      <formula>$C25=""</formula>
    </cfRule>
    <cfRule type="expression" dxfId="2" priority="10">
      <formula>AND($C25=TIME(HOUR(#REF!),MINUTE(#REF!),0),$Q25=FALSE,#REF!=FALSE)</formula>
    </cfRule>
    <cfRule type="expression" dxfId="1" priority="11">
      <formula>$Q25=TRUE</formula>
    </cfRule>
    <cfRule type="expression" dxfId="0" priority="12">
      <formula>MOD(HOUR($C25),2)=1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3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85725</xdr:rowOff>
                  </from>
                  <to>
                    <xdr:col>2</xdr:col>
                    <xdr:colOff>57150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4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85725</xdr:rowOff>
                  </from>
                  <to>
                    <xdr:col>2</xdr:col>
                    <xdr:colOff>57150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5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85725</xdr:rowOff>
                  </from>
                  <to>
                    <xdr:col>2</xdr:col>
                    <xdr:colOff>57150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6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85725</xdr:rowOff>
                  </from>
                  <to>
                    <xdr:col>2</xdr:col>
                    <xdr:colOff>57150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7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85725</xdr:rowOff>
                  </from>
                  <to>
                    <xdr:col>2</xdr:col>
                    <xdr:colOff>57150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8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85725</xdr:rowOff>
                  </from>
                  <to>
                    <xdr:col>2</xdr:col>
                    <xdr:colOff>57150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9" r:id="rId9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85725</xdr:rowOff>
                  </from>
                  <to>
                    <xdr:col>2</xdr:col>
                    <xdr:colOff>57150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0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85725</xdr:rowOff>
                  </from>
                  <to>
                    <xdr:col>2</xdr:col>
                    <xdr:colOff>57150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1" r:id="rId11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85725</xdr:rowOff>
                  </from>
                  <to>
                    <xdr:col>2</xdr:col>
                    <xdr:colOff>57150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2" r:id="rId12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85725</xdr:rowOff>
                  </from>
                  <to>
                    <xdr:col>2</xdr:col>
                    <xdr:colOff>57150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3" r:id="rId13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85725</xdr:rowOff>
                  </from>
                  <to>
                    <xdr:col>2</xdr:col>
                    <xdr:colOff>57150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4" r:id="rId14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85725</xdr:rowOff>
                  </from>
                  <to>
                    <xdr:col>2</xdr:col>
                    <xdr:colOff>57150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5" r:id="rId15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85725</xdr:rowOff>
                  </from>
                  <to>
                    <xdr:col>2</xdr:col>
                    <xdr:colOff>57150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6" r:id="rId16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85725</xdr:rowOff>
                  </from>
                  <to>
                    <xdr:col>2</xdr:col>
                    <xdr:colOff>57150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7" r:id="rId17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85725</xdr:rowOff>
                  </from>
                  <to>
                    <xdr:col>2</xdr:col>
                    <xdr:colOff>57150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8" r:id="rId18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85725</xdr:rowOff>
                  </from>
                  <to>
                    <xdr:col>2</xdr:col>
                    <xdr:colOff>57150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9" r:id="rId19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85725</xdr:rowOff>
                  </from>
                  <to>
                    <xdr:col>2</xdr:col>
                    <xdr:colOff>57150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0" r:id="rId20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85725</xdr:rowOff>
                  </from>
                  <to>
                    <xdr:col>2</xdr:col>
                    <xdr:colOff>57150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1" r:id="rId21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85725</xdr:rowOff>
                  </from>
                  <to>
                    <xdr:col>2</xdr:col>
                    <xdr:colOff>57150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2" r:id="rId22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85725</xdr:rowOff>
                  </from>
                  <to>
                    <xdr:col>2</xdr:col>
                    <xdr:colOff>57150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3" r:id="rId23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85725</xdr:rowOff>
                  </from>
                  <to>
                    <xdr:col>2</xdr:col>
                    <xdr:colOff>57150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4" r:id="rId24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85725</xdr:rowOff>
                  </from>
                  <to>
                    <xdr:col>2</xdr:col>
                    <xdr:colOff>57150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5" r:id="rId25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85725</xdr:rowOff>
                  </from>
                  <to>
                    <xdr:col>2</xdr:col>
                    <xdr:colOff>57150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6" r:id="rId26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85725</xdr:rowOff>
                  </from>
                  <to>
                    <xdr:col>2</xdr:col>
                    <xdr:colOff>57150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7" r:id="rId27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85725</xdr:rowOff>
                  </from>
                  <to>
                    <xdr:col>2</xdr:col>
                    <xdr:colOff>57150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8" r:id="rId28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85725</xdr:rowOff>
                  </from>
                  <to>
                    <xdr:col>2</xdr:col>
                    <xdr:colOff>57150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9" r:id="rId29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85725</xdr:rowOff>
                  </from>
                  <to>
                    <xdr:col>2</xdr:col>
                    <xdr:colOff>57150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0" r:id="rId30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85725</xdr:rowOff>
                  </from>
                  <to>
                    <xdr:col>2</xdr:col>
                    <xdr:colOff>57150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1" r:id="rId31" name="Check Box 29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85725</xdr:rowOff>
                  </from>
                  <to>
                    <xdr:col>2</xdr:col>
                    <xdr:colOff>57150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2" r:id="rId32" name="Check Box 30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85725</xdr:rowOff>
                  </from>
                  <to>
                    <xdr:col>2</xdr:col>
                    <xdr:colOff>57150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3" r:id="rId33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85725</xdr:rowOff>
                  </from>
                  <to>
                    <xdr:col>2</xdr:col>
                    <xdr:colOff>57150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4" r:id="rId34" name="Check Box 32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85725</xdr:rowOff>
                  </from>
                  <to>
                    <xdr:col>2</xdr:col>
                    <xdr:colOff>57150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5" r:id="rId35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85725</xdr:rowOff>
                  </from>
                  <to>
                    <xdr:col>2</xdr:col>
                    <xdr:colOff>57150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6" r:id="rId36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85725</xdr:rowOff>
                  </from>
                  <to>
                    <xdr:col>2</xdr:col>
                    <xdr:colOff>57150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7" r:id="rId37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85725</xdr:rowOff>
                  </from>
                  <to>
                    <xdr:col>2</xdr:col>
                    <xdr:colOff>57150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8" r:id="rId38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60</xdr:row>
                    <xdr:rowOff>85725</xdr:rowOff>
                  </from>
                  <to>
                    <xdr:col>2</xdr:col>
                    <xdr:colOff>57150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09" r:id="rId39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85725</xdr:rowOff>
                  </from>
                  <to>
                    <xdr:col>2</xdr:col>
                    <xdr:colOff>57150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0" r:id="rId40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62</xdr:row>
                    <xdr:rowOff>85725</xdr:rowOff>
                  </from>
                  <to>
                    <xdr:col>2</xdr:col>
                    <xdr:colOff>57150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1" r:id="rId41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85725</xdr:rowOff>
                  </from>
                  <to>
                    <xdr:col>2</xdr:col>
                    <xdr:colOff>57150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2" r:id="rId42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85725</xdr:rowOff>
                  </from>
                  <to>
                    <xdr:col>2</xdr:col>
                    <xdr:colOff>57150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3" r:id="rId43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85725</xdr:rowOff>
                  </from>
                  <to>
                    <xdr:col>2</xdr:col>
                    <xdr:colOff>57150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4" r:id="rId44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85725</xdr:rowOff>
                  </from>
                  <to>
                    <xdr:col>2</xdr:col>
                    <xdr:colOff>57150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5" r:id="rId45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85725</xdr:rowOff>
                  </from>
                  <to>
                    <xdr:col>2</xdr:col>
                    <xdr:colOff>57150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6" r:id="rId46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85725</xdr:rowOff>
                  </from>
                  <to>
                    <xdr:col>2</xdr:col>
                    <xdr:colOff>57150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7" r:id="rId47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69</xdr:row>
                    <xdr:rowOff>85725</xdr:rowOff>
                  </from>
                  <to>
                    <xdr:col>2</xdr:col>
                    <xdr:colOff>57150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8" r:id="rId48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85725</xdr:rowOff>
                  </from>
                  <to>
                    <xdr:col>2</xdr:col>
                    <xdr:colOff>57150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19" r:id="rId49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71</xdr:row>
                    <xdr:rowOff>85725</xdr:rowOff>
                  </from>
                  <to>
                    <xdr:col>2</xdr:col>
                    <xdr:colOff>57150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0" r:id="rId50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72</xdr:row>
                    <xdr:rowOff>85725</xdr:rowOff>
                  </from>
                  <to>
                    <xdr:col>2</xdr:col>
                    <xdr:colOff>57150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1" r:id="rId51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85725</xdr:rowOff>
                  </from>
                  <to>
                    <xdr:col>2</xdr:col>
                    <xdr:colOff>57150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2" r:id="rId52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85725</xdr:rowOff>
                  </from>
                  <to>
                    <xdr:col>2</xdr:col>
                    <xdr:colOff>57150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3" r:id="rId53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73</xdr:row>
                    <xdr:rowOff>85725</xdr:rowOff>
                  </from>
                  <to>
                    <xdr:col>2</xdr:col>
                    <xdr:colOff>57150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4" r:id="rId54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74</xdr:row>
                    <xdr:rowOff>85725</xdr:rowOff>
                  </from>
                  <to>
                    <xdr:col>2</xdr:col>
                    <xdr:colOff>57150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5" r:id="rId55" name="Check Box 53">
              <controlPr defaultSize="0" autoFill="0" autoLine="0" autoPict="0">
                <anchor moveWithCells="1">
                  <from>
                    <xdr:col>1</xdr:col>
                    <xdr:colOff>0</xdr:colOff>
                    <xdr:row>75</xdr:row>
                    <xdr:rowOff>85725</xdr:rowOff>
                  </from>
                  <to>
                    <xdr:col>2</xdr:col>
                    <xdr:colOff>57150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6" r:id="rId56" name="Check Box 54">
              <controlPr defaultSize="0" autoFill="0" autoLine="0" autoPict="0">
                <anchor moveWithCells="1">
                  <from>
                    <xdr:col>1</xdr:col>
                    <xdr:colOff>0</xdr:colOff>
                    <xdr:row>76</xdr:row>
                    <xdr:rowOff>85725</xdr:rowOff>
                  </from>
                  <to>
                    <xdr:col>2</xdr:col>
                    <xdr:colOff>57150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7" r:id="rId57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77</xdr:row>
                    <xdr:rowOff>85725</xdr:rowOff>
                  </from>
                  <to>
                    <xdr:col>2</xdr:col>
                    <xdr:colOff>57150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8" r:id="rId58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78</xdr:row>
                    <xdr:rowOff>85725</xdr:rowOff>
                  </from>
                  <to>
                    <xdr:col>2</xdr:col>
                    <xdr:colOff>57150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9" r:id="rId59" name="Check Box 57">
              <controlPr defaultSize="0" autoFill="0" autoLine="0" autoPict="0">
                <anchor moveWithCells="1">
                  <from>
                    <xdr:col>1</xdr:col>
                    <xdr:colOff>0</xdr:colOff>
                    <xdr:row>79</xdr:row>
                    <xdr:rowOff>85725</xdr:rowOff>
                  </from>
                  <to>
                    <xdr:col>2</xdr:col>
                    <xdr:colOff>57150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0" r:id="rId60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80</xdr:row>
                    <xdr:rowOff>85725</xdr:rowOff>
                  </from>
                  <to>
                    <xdr:col>2</xdr:col>
                    <xdr:colOff>57150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1" r:id="rId61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81</xdr:row>
                    <xdr:rowOff>85725</xdr:rowOff>
                  </from>
                  <to>
                    <xdr:col>2</xdr:col>
                    <xdr:colOff>57150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2" r:id="rId62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82</xdr:row>
                    <xdr:rowOff>85725</xdr:rowOff>
                  </from>
                  <to>
                    <xdr:col>2</xdr:col>
                    <xdr:colOff>57150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3" r:id="rId63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83</xdr:row>
                    <xdr:rowOff>85725</xdr:rowOff>
                  </from>
                  <to>
                    <xdr:col>2</xdr:col>
                    <xdr:colOff>57150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4" r:id="rId64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86</xdr:row>
                    <xdr:rowOff>85725</xdr:rowOff>
                  </from>
                  <to>
                    <xdr:col>2</xdr:col>
                    <xdr:colOff>57150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5" r:id="rId65" name="Check Box 63">
              <controlPr defaultSize="0" autoFill="0" autoLine="0" autoPict="0">
                <anchor moveWithCells="1">
                  <from>
                    <xdr:col>1</xdr:col>
                    <xdr:colOff>0</xdr:colOff>
                    <xdr:row>87</xdr:row>
                    <xdr:rowOff>85725</xdr:rowOff>
                  </from>
                  <to>
                    <xdr:col>2</xdr:col>
                    <xdr:colOff>57150</xdr:colOff>
                    <xdr:row>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6" r:id="rId66" name="Check Box 64">
              <controlPr defaultSize="0" autoFill="0" autoLine="0" autoPict="0">
                <anchor moveWithCells="1">
                  <from>
                    <xdr:col>1</xdr:col>
                    <xdr:colOff>0</xdr:colOff>
                    <xdr:row>88</xdr:row>
                    <xdr:rowOff>85725</xdr:rowOff>
                  </from>
                  <to>
                    <xdr:col>2</xdr:col>
                    <xdr:colOff>57150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7" r:id="rId67" name="Check Box 65">
              <controlPr defaultSize="0" autoFill="0" autoLine="0" autoPict="0">
                <anchor moveWithCells="1">
                  <from>
                    <xdr:col>1</xdr:col>
                    <xdr:colOff>0</xdr:colOff>
                    <xdr:row>89</xdr:row>
                    <xdr:rowOff>85725</xdr:rowOff>
                  </from>
                  <to>
                    <xdr:col>2</xdr:col>
                    <xdr:colOff>57150</xdr:colOff>
                    <xdr:row>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8" r:id="rId68" name="Check Box 66">
              <controlPr defaultSize="0" autoFill="0" autoLine="0" autoPict="0">
                <anchor moveWithCells="1">
                  <from>
                    <xdr:col>1</xdr:col>
                    <xdr:colOff>0</xdr:colOff>
                    <xdr:row>90</xdr:row>
                    <xdr:rowOff>85725</xdr:rowOff>
                  </from>
                  <to>
                    <xdr:col>2</xdr:col>
                    <xdr:colOff>57150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9" r:id="rId69" name="Check Box 67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85725</xdr:rowOff>
                  </from>
                  <to>
                    <xdr:col>2</xdr:col>
                    <xdr:colOff>57150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0" r:id="rId70" name="Check Box 68">
              <controlPr defaultSize="0" autoFill="0" autoLine="0" autoPict="0">
                <anchor moveWithCells="1">
                  <from>
                    <xdr:col>1</xdr:col>
                    <xdr:colOff>0</xdr:colOff>
                    <xdr:row>92</xdr:row>
                    <xdr:rowOff>85725</xdr:rowOff>
                  </from>
                  <to>
                    <xdr:col>2</xdr:col>
                    <xdr:colOff>57150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1" r:id="rId71" name="Check Box 69">
              <controlPr defaultSize="0" autoFill="0" autoLine="0" autoPict="0">
                <anchor moveWithCells="1">
                  <from>
                    <xdr:col>1</xdr:col>
                    <xdr:colOff>0</xdr:colOff>
                    <xdr:row>93</xdr:row>
                    <xdr:rowOff>85725</xdr:rowOff>
                  </from>
                  <to>
                    <xdr:col>2</xdr:col>
                    <xdr:colOff>57150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2" r:id="rId72" name="Check Box 70">
              <controlPr defaultSize="0" autoFill="0" autoLine="0" autoPict="0">
                <anchor moveWithCells="1">
                  <from>
                    <xdr:col>1</xdr:col>
                    <xdr:colOff>0</xdr:colOff>
                    <xdr:row>94</xdr:row>
                    <xdr:rowOff>85725</xdr:rowOff>
                  </from>
                  <to>
                    <xdr:col>2</xdr:col>
                    <xdr:colOff>57150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3" r:id="rId73" name="Check Box 71">
              <controlPr defaultSize="0" autoFill="0" autoLine="0" autoPict="0">
                <anchor moveWithCells="1">
                  <from>
                    <xdr:col>1</xdr:col>
                    <xdr:colOff>0</xdr:colOff>
                    <xdr:row>95</xdr:row>
                    <xdr:rowOff>85725</xdr:rowOff>
                  </from>
                  <to>
                    <xdr:col>2</xdr:col>
                    <xdr:colOff>57150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4" r:id="rId74" name="Check Box 72">
              <controlPr defaultSize="0" autoFill="0" autoLine="0" autoPict="0">
                <anchor moveWithCells="1">
                  <from>
                    <xdr:col>1</xdr:col>
                    <xdr:colOff>0</xdr:colOff>
                    <xdr:row>96</xdr:row>
                    <xdr:rowOff>85725</xdr:rowOff>
                  </from>
                  <to>
                    <xdr:col>2</xdr:col>
                    <xdr:colOff>57150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5" r:id="rId75" name="Check Box 73">
              <controlPr defaultSize="0" autoFill="0" autoLine="0" autoPict="0">
                <anchor moveWithCells="1">
                  <from>
                    <xdr:col>1</xdr:col>
                    <xdr:colOff>0</xdr:colOff>
                    <xdr:row>97</xdr:row>
                    <xdr:rowOff>85725</xdr:rowOff>
                  </from>
                  <to>
                    <xdr:col>2</xdr:col>
                    <xdr:colOff>57150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6" r:id="rId76" name="Check Box 74">
              <controlPr defaultSize="0" autoFill="0" autoLine="0" autoPict="0">
                <anchor moveWithCells="1">
                  <from>
                    <xdr:col>1</xdr:col>
                    <xdr:colOff>0</xdr:colOff>
                    <xdr:row>98</xdr:row>
                    <xdr:rowOff>85725</xdr:rowOff>
                  </from>
                  <to>
                    <xdr:col>2</xdr:col>
                    <xdr:colOff>57150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7" r:id="rId77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99</xdr:row>
                    <xdr:rowOff>85725</xdr:rowOff>
                  </from>
                  <to>
                    <xdr:col>2</xdr:col>
                    <xdr:colOff>57150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8" r:id="rId78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100</xdr:row>
                    <xdr:rowOff>85725</xdr:rowOff>
                  </from>
                  <to>
                    <xdr:col>2</xdr:col>
                    <xdr:colOff>57150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9" r:id="rId79" name="Check Box 77">
              <controlPr defaultSize="0" autoFill="0" autoLine="0" autoPict="0">
                <anchor moveWithCells="1">
                  <from>
                    <xdr:col>1</xdr:col>
                    <xdr:colOff>0</xdr:colOff>
                    <xdr:row>101</xdr:row>
                    <xdr:rowOff>85725</xdr:rowOff>
                  </from>
                  <to>
                    <xdr:col>2</xdr:col>
                    <xdr:colOff>57150</xdr:colOff>
                    <xdr:row>103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0" r:id="rId80" name="Check Box 78">
              <controlPr defaultSize="0" autoFill="0" autoLine="0" autoPict="0">
                <anchor moveWithCells="1">
                  <from>
                    <xdr:col>1</xdr:col>
                    <xdr:colOff>0</xdr:colOff>
                    <xdr:row>102</xdr:row>
                    <xdr:rowOff>85725</xdr:rowOff>
                  </from>
                  <to>
                    <xdr:col>2</xdr:col>
                    <xdr:colOff>57150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1" r:id="rId81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103</xdr:row>
                    <xdr:rowOff>85725</xdr:rowOff>
                  </from>
                  <to>
                    <xdr:col>2</xdr:col>
                    <xdr:colOff>57150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2" r:id="rId82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85725</xdr:rowOff>
                  </from>
                  <to>
                    <xdr:col>2</xdr:col>
                    <xdr:colOff>57150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3" r:id="rId83" name="Check Box 81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85725</xdr:rowOff>
                  </from>
                  <to>
                    <xdr:col>2</xdr:col>
                    <xdr:colOff>57150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4" r:id="rId84" name="Check Box 82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85725</xdr:rowOff>
                  </from>
                  <to>
                    <xdr:col>2</xdr:col>
                    <xdr:colOff>57150</xdr:colOff>
                    <xdr:row>108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5" r:id="rId85" name="Check Box 83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85725</xdr:rowOff>
                  </from>
                  <to>
                    <xdr:col>2</xdr:col>
                    <xdr:colOff>57150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6" r:id="rId86" name="Check Box 84">
              <controlPr defaultSize="0" autoFill="0" autoLine="0" autoPict="0">
                <anchor moveWithCells="1">
                  <from>
                    <xdr:col>1</xdr:col>
                    <xdr:colOff>0</xdr:colOff>
                    <xdr:row>108</xdr:row>
                    <xdr:rowOff>85725</xdr:rowOff>
                  </from>
                  <to>
                    <xdr:col>2</xdr:col>
                    <xdr:colOff>57150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7" r:id="rId87" name="Check Box 85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85725</xdr:rowOff>
                  </from>
                  <to>
                    <xdr:col>2</xdr:col>
                    <xdr:colOff>57150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8" r:id="rId88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110</xdr:row>
                    <xdr:rowOff>85725</xdr:rowOff>
                  </from>
                  <to>
                    <xdr:col>2</xdr:col>
                    <xdr:colOff>57150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9" r:id="rId89" name="Check Box 87">
              <controlPr defaultSize="0" autoFill="0" autoLine="0" autoPict="0">
                <anchor moveWithCells="1">
                  <from>
                    <xdr:col>1</xdr:col>
                    <xdr:colOff>0</xdr:colOff>
                    <xdr:row>111</xdr:row>
                    <xdr:rowOff>85725</xdr:rowOff>
                  </from>
                  <to>
                    <xdr:col>2</xdr:col>
                    <xdr:colOff>57150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0" r:id="rId90" name="Check Box 88">
              <controlPr defaultSize="0" autoFill="0" autoLine="0" autoPict="0">
                <anchor moveWithCells="1">
                  <from>
                    <xdr:col>1</xdr:col>
                    <xdr:colOff>0</xdr:colOff>
                    <xdr:row>112</xdr:row>
                    <xdr:rowOff>85725</xdr:rowOff>
                  </from>
                  <to>
                    <xdr:col>2</xdr:col>
                    <xdr:colOff>57150</xdr:colOff>
                    <xdr:row>114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1" r:id="rId91" name="Check Box 89">
              <controlPr defaultSize="0" autoFill="0" autoLine="0" autoPict="0">
                <anchor moveWithCells="1">
                  <from>
                    <xdr:col>1</xdr:col>
                    <xdr:colOff>0</xdr:colOff>
                    <xdr:row>113</xdr:row>
                    <xdr:rowOff>85725</xdr:rowOff>
                  </from>
                  <to>
                    <xdr:col>2</xdr:col>
                    <xdr:colOff>57150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2" r:id="rId92" name="Check Box 90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85725</xdr:rowOff>
                  </from>
                  <to>
                    <xdr:col>2</xdr:col>
                    <xdr:colOff>57150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3" r:id="rId93" name="Check Box 91">
              <controlPr defaultSize="0" autoFill="0" autoLine="0" autoPict="0">
                <anchor moveWithCells="1">
                  <from>
                    <xdr:col>1</xdr:col>
                    <xdr:colOff>0</xdr:colOff>
                    <xdr:row>115</xdr:row>
                    <xdr:rowOff>85725</xdr:rowOff>
                  </from>
                  <to>
                    <xdr:col>2</xdr:col>
                    <xdr:colOff>57150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4" r:id="rId94" name="Check Box 92">
              <controlPr defaultSize="0" autoFill="0" autoLine="0" autoPict="0">
                <anchor moveWithCells="1">
                  <from>
                    <xdr:col>1</xdr:col>
                    <xdr:colOff>0</xdr:colOff>
                    <xdr:row>116</xdr:row>
                    <xdr:rowOff>85725</xdr:rowOff>
                  </from>
                  <to>
                    <xdr:col>2</xdr:col>
                    <xdr:colOff>57150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5" r:id="rId95" name="Check Box 93">
              <controlPr defaultSize="0" autoFill="0" autoLine="0" autoPict="0">
                <anchor moveWithCells="1">
                  <from>
                    <xdr:col>1</xdr:col>
                    <xdr:colOff>0</xdr:colOff>
                    <xdr:row>117</xdr:row>
                    <xdr:rowOff>85725</xdr:rowOff>
                  </from>
                  <to>
                    <xdr:col>2</xdr:col>
                    <xdr:colOff>57150</xdr:colOff>
                    <xdr:row>119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6" r:id="rId96" name="Check Box 94">
              <controlPr defaultSize="0" autoFill="0" autoLine="0" autoPict="0">
                <anchor moveWithCells="1">
                  <from>
                    <xdr:col>1</xdr:col>
                    <xdr:colOff>0</xdr:colOff>
                    <xdr:row>118</xdr:row>
                    <xdr:rowOff>85725</xdr:rowOff>
                  </from>
                  <to>
                    <xdr:col>2</xdr:col>
                    <xdr:colOff>57150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7" r:id="rId97" name="Check Box 95">
              <controlPr defaultSize="0" autoFill="0" autoLine="0" autoPict="0">
                <anchor moveWithCells="1">
                  <from>
                    <xdr:col>1</xdr:col>
                    <xdr:colOff>0</xdr:colOff>
                    <xdr:row>119</xdr:row>
                    <xdr:rowOff>85725</xdr:rowOff>
                  </from>
                  <to>
                    <xdr:col>2</xdr:col>
                    <xdr:colOff>57150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8" r:id="rId98" name="Check Box 96">
              <controlPr defaultSize="0" autoFill="0" autoLine="0" autoPict="0">
                <anchor moveWithCells="1">
                  <from>
                    <xdr:col>1</xdr:col>
                    <xdr:colOff>0</xdr:colOff>
                    <xdr:row>120</xdr:row>
                    <xdr:rowOff>85725</xdr:rowOff>
                  </from>
                  <to>
                    <xdr:col>2</xdr:col>
                    <xdr:colOff>57150</xdr:colOff>
                    <xdr:row>122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9" r:id="rId99" name="Check Box 97">
              <controlPr defaultSize="0" autoFill="0" autoLine="0" autoPict="0">
                <anchor moveWithCells="1">
                  <from>
                    <xdr:col>1</xdr:col>
                    <xdr:colOff>0</xdr:colOff>
                    <xdr:row>121</xdr:row>
                    <xdr:rowOff>85725</xdr:rowOff>
                  </from>
                  <to>
                    <xdr:col>2</xdr:col>
                    <xdr:colOff>57150</xdr:colOff>
                    <xdr:row>123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0" r:id="rId100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122</xdr:row>
                    <xdr:rowOff>85725</xdr:rowOff>
                  </from>
                  <to>
                    <xdr:col>2</xdr:col>
                    <xdr:colOff>57150</xdr:colOff>
                    <xdr:row>124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1" r:id="rId101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84</xdr:row>
                    <xdr:rowOff>85725</xdr:rowOff>
                  </from>
                  <to>
                    <xdr:col>2</xdr:col>
                    <xdr:colOff>57150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2" r:id="rId102" name="Check Box 100">
              <controlPr defaultSize="0" autoFill="0" autoLine="0" autoPict="0">
                <anchor moveWithCells="1">
                  <from>
                    <xdr:col>1</xdr:col>
                    <xdr:colOff>0</xdr:colOff>
                    <xdr:row>85</xdr:row>
                    <xdr:rowOff>85725</xdr:rowOff>
                  </from>
                  <to>
                    <xdr:col>2</xdr:col>
                    <xdr:colOff>57150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3" r:id="rId103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123</xdr:row>
                    <xdr:rowOff>85725</xdr:rowOff>
                  </from>
                  <to>
                    <xdr:col>2</xdr:col>
                    <xdr:colOff>57150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4" r:id="rId104" name="Check Box 102">
              <controlPr defaultSize="0" autoFill="0" autoLine="0" autoPict="0">
                <anchor moveWithCells="1">
                  <from>
                    <xdr:col>1</xdr:col>
                    <xdr:colOff>0</xdr:colOff>
                    <xdr:row>124</xdr:row>
                    <xdr:rowOff>85725</xdr:rowOff>
                  </from>
                  <to>
                    <xdr:col>2</xdr:col>
                    <xdr:colOff>57150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5" r:id="rId105" name="Check Box 103">
              <controlPr defaultSize="0" autoFill="0" autoLine="0" autoPict="0">
                <anchor moveWithCells="1">
                  <from>
                    <xdr:col>1</xdr:col>
                    <xdr:colOff>0</xdr:colOff>
                    <xdr:row>125</xdr:row>
                    <xdr:rowOff>85725</xdr:rowOff>
                  </from>
                  <to>
                    <xdr:col>2</xdr:col>
                    <xdr:colOff>57150</xdr:colOff>
                    <xdr:row>127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6" r:id="rId106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126</xdr:row>
                    <xdr:rowOff>85725</xdr:rowOff>
                  </from>
                  <to>
                    <xdr:col>2</xdr:col>
                    <xdr:colOff>57150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7" r:id="rId107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127</xdr:row>
                    <xdr:rowOff>85725</xdr:rowOff>
                  </from>
                  <to>
                    <xdr:col>2</xdr:col>
                    <xdr:colOff>57150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8" r:id="rId108" name="Check Box 106">
              <controlPr defaultSize="0" autoFill="0" autoLine="0" autoPict="0">
                <anchor moveWithCells="1">
                  <from>
                    <xdr:col>1</xdr:col>
                    <xdr:colOff>0</xdr:colOff>
                    <xdr:row>128</xdr:row>
                    <xdr:rowOff>85725</xdr:rowOff>
                  </from>
                  <to>
                    <xdr:col>2</xdr:col>
                    <xdr:colOff>57150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9" r:id="rId109" name="Check Box 107">
              <controlPr defaultSize="0" autoFill="0" autoLine="0" autoPict="0">
                <anchor moveWithCells="1">
                  <from>
                    <xdr:col>1</xdr:col>
                    <xdr:colOff>0</xdr:colOff>
                    <xdr:row>129</xdr:row>
                    <xdr:rowOff>85725</xdr:rowOff>
                  </from>
                  <to>
                    <xdr:col>2</xdr:col>
                    <xdr:colOff>57150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0" r:id="rId110" name="Check Box 108">
              <controlPr defaultSize="0" autoFill="0" autoLine="0" autoPict="0">
                <anchor moveWithCells="1">
                  <from>
                    <xdr:col>1</xdr:col>
                    <xdr:colOff>0</xdr:colOff>
                    <xdr:row>130</xdr:row>
                    <xdr:rowOff>85725</xdr:rowOff>
                  </from>
                  <to>
                    <xdr:col>2</xdr:col>
                    <xdr:colOff>57150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1" r:id="rId111" name="Check Box 109">
              <controlPr defaultSize="0" autoFill="0" autoLine="0" autoPict="0">
                <anchor moveWithCells="1">
                  <from>
                    <xdr:col>1</xdr:col>
                    <xdr:colOff>0</xdr:colOff>
                    <xdr:row>131</xdr:row>
                    <xdr:rowOff>85725</xdr:rowOff>
                  </from>
                  <to>
                    <xdr:col>2</xdr:col>
                    <xdr:colOff>57150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2" r:id="rId112" name="Check Box 110">
              <controlPr defaultSize="0" autoFill="0" autoLine="0" autoPict="0">
                <anchor moveWithCells="1">
                  <from>
                    <xdr:col>1</xdr:col>
                    <xdr:colOff>0</xdr:colOff>
                    <xdr:row>132</xdr:row>
                    <xdr:rowOff>85725</xdr:rowOff>
                  </from>
                  <to>
                    <xdr:col>2</xdr:col>
                    <xdr:colOff>57150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3" r:id="rId113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133</xdr:row>
                    <xdr:rowOff>85725</xdr:rowOff>
                  </from>
                  <to>
                    <xdr:col>2</xdr:col>
                    <xdr:colOff>57150</xdr:colOff>
                    <xdr:row>135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4" r:id="rId114" name="Check Box 112">
              <controlPr defaultSize="0" autoFill="0" autoLine="0" autoPict="0">
                <anchor moveWithCells="1">
                  <from>
                    <xdr:col>1</xdr:col>
                    <xdr:colOff>0</xdr:colOff>
                    <xdr:row>136</xdr:row>
                    <xdr:rowOff>85725</xdr:rowOff>
                  </from>
                  <to>
                    <xdr:col>2</xdr:col>
                    <xdr:colOff>57150</xdr:colOff>
                    <xdr:row>138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5" r:id="rId115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137</xdr:row>
                    <xdr:rowOff>85725</xdr:rowOff>
                  </from>
                  <to>
                    <xdr:col>2</xdr:col>
                    <xdr:colOff>57150</xdr:colOff>
                    <xdr:row>139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6" r:id="rId116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138</xdr:row>
                    <xdr:rowOff>85725</xdr:rowOff>
                  </from>
                  <to>
                    <xdr:col>2</xdr:col>
                    <xdr:colOff>57150</xdr:colOff>
                    <xdr:row>140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7" r:id="rId117" name="Check Box 115">
              <controlPr defaultSize="0" autoFill="0" autoLine="0" autoPict="0">
                <anchor moveWithCells="1">
                  <from>
                    <xdr:col>1</xdr:col>
                    <xdr:colOff>0</xdr:colOff>
                    <xdr:row>139</xdr:row>
                    <xdr:rowOff>85725</xdr:rowOff>
                  </from>
                  <to>
                    <xdr:col>2</xdr:col>
                    <xdr:colOff>57150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8" r:id="rId118" name="Check Box 116">
              <controlPr defaultSize="0" autoFill="0" autoLine="0" autoPict="0">
                <anchor moveWithCells="1">
                  <from>
                    <xdr:col>1</xdr:col>
                    <xdr:colOff>0</xdr:colOff>
                    <xdr:row>140</xdr:row>
                    <xdr:rowOff>85725</xdr:rowOff>
                  </from>
                  <to>
                    <xdr:col>2</xdr:col>
                    <xdr:colOff>57150</xdr:colOff>
                    <xdr:row>142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9" r:id="rId119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141</xdr:row>
                    <xdr:rowOff>85725</xdr:rowOff>
                  </from>
                  <to>
                    <xdr:col>2</xdr:col>
                    <xdr:colOff>57150</xdr:colOff>
                    <xdr:row>143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0" r:id="rId120" name="Check Box 118">
              <controlPr defaultSize="0" autoFill="0" autoLine="0" autoPict="0">
                <anchor moveWithCells="1">
                  <from>
                    <xdr:col>1</xdr:col>
                    <xdr:colOff>0</xdr:colOff>
                    <xdr:row>142</xdr:row>
                    <xdr:rowOff>85725</xdr:rowOff>
                  </from>
                  <to>
                    <xdr:col>2</xdr:col>
                    <xdr:colOff>57150</xdr:colOff>
                    <xdr:row>144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1" r:id="rId121" name="Check Box 119">
              <controlPr defaultSize="0" autoFill="0" autoLine="0" autoPict="0">
                <anchor moveWithCells="1">
                  <from>
                    <xdr:col>1</xdr:col>
                    <xdr:colOff>0</xdr:colOff>
                    <xdr:row>143</xdr:row>
                    <xdr:rowOff>85725</xdr:rowOff>
                  </from>
                  <to>
                    <xdr:col>2</xdr:col>
                    <xdr:colOff>57150</xdr:colOff>
                    <xdr:row>145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2" r:id="rId122" name="Check Box 120">
              <controlPr defaultSize="0" autoFill="0" autoLine="0" autoPict="0">
                <anchor moveWithCells="1">
                  <from>
                    <xdr:col>1</xdr:col>
                    <xdr:colOff>0</xdr:colOff>
                    <xdr:row>144</xdr:row>
                    <xdr:rowOff>85725</xdr:rowOff>
                  </from>
                  <to>
                    <xdr:col>2</xdr:col>
                    <xdr:colOff>57150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3" r:id="rId123" name="Check Box 121">
              <controlPr defaultSize="0" autoFill="0" autoLine="0" autoPict="0">
                <anchor moveWithCells="1">
                  <from>
                    <xdr:col>1</xdr:col>
                    <xdr:colOff>0</xdr:colOff>
                    <xdr:row>145</xdr:row>
                    <xdr:rowOff>85725</xdr:rowOff>
                  </from>
                  <to>
                    <xdr:col>2</xdr:col>
                    <xdr:colOff>57150</xdr:colOff>
                    <xdr:row>147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4" r:id="rId124" name="Check Box 122">
              <controlPr defaultSize="0" autoFill="0" autoLine="0" autoPict="0">
                <anchor moveWithCells="1">
                  <from>
                    <xdr:col>1</xdr:col>
                    <xdr:colOff>0</xdr:colOff>
                    <xdr:row>146</xdr:row>
                    <xdr:rowOff>85725</xdr:rowOff>
                  </from>
                  <to>
                    <xdr:col>2</xdr:col>
                    <xdr:colOff>57150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5" r:id="rId125" name="Check Box 123">
              <controlPr defaultSize="0" autoFill="0" autoLine="0" autoPict="0">
                <anchor moveWithCells="1">
                  <from>
                    <xdr:col>1</xdr:col>
                    <xdr:colOff>0</xdr:colOff>
                    <xdr:row>147</xdr:row>
                    <xdr:rowOff>85725</xdr:rowOff>
                  </from>
                  <to>
                    <xdr:col>2</xdr:col>
                    <xdr:colOff>57150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6" r:id="rId126" name="Check Box 124">
              <controlPr defaultSize="0" autoFill="0" autoLine="0" autoPict="0">
                <anchor moveWithCells="1">
                  <from>
                    <xdr:col>1</xdr:col>
                    <xdr:colOff>0</xdr:colOff>
                    <xdr:row>148</xdr:row>
                    <xdr:rowOff>85725</xdr:rowOff>
                  </from>
                  <to>
                    <xdr:col>2</xdr:col>
                    <xdr:colOff>57150</xdr:colOff>
                    <xdr:row>150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7" r:id="rId127" name="Check Box 125">
              <controlPr defaultSize="0" autoFill="0" autoLine="0" autoPict="0">
                <anchor moveWithCells="1">
                  <from>
                    <xdr:col>1</xdr:col>
                    <xdr:colOff>0</xdr:colOff>
                    <xdr:row>149</xdr:row>
                    <xdr:rowOff>85725</xdr:rowOff>
                  </from>
                  <to>
                    <xdr:col>2</xdr:col>
                    <xdr:colOff>57150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8" r:id="rId128" name="Check Box 126">
              <controlPr defaultSize="0" autoFill="0" autoLine="0" autoPict="0">
                <anchor moveWithCells="1">
                  <from>
                    <xdr:col>1</xdr:col>
                    <xdr:colOff>0</xdr:colOff>
                    <xdr:row>150</xdr:row>
                    <xdr:rowOff>85725</xdr:rowOff>
                  </from>
                  <to>
                    <xdr:col>2</xdr:col>
                    <xdr:colOff>57150</xdr:colOff>
                    <xdr:row>152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9" r:id="rId129" name="Check Box 127">
              <controlPr defaultSize="0" autoFill="0" autoLine="0" autoPict="0">
                <anchor moveWithCells="1">
                  <from>
                    <xdr:col>1</xdr:col>
                    <xdr:colOff>0</xdr:colOff>
                    <xdr:row>151</xdr:row>
                    <xdr:rowOff>85725</xdr:rowOff>
                  </from>
                  <to>
                    <xdr:col>2</xdr:col>
                    <xdr:colOff>57150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0" r:id="rId130" name="Check Box 128">
              <controlPr defaultSize="0" autoFill="0" autoLine="0" autoPict="0">
                <anchor moveWithCells="1">
                  <from>
                    <xdr:col>1</xdr:col>
                    <xdr:colOff>0</xdr:colOff>
                    <xdr:row>152</xdr:row>
                    <xdr:rowOff>85725</xdr:rowOff>
                  </from>
                  <to>
                    <xdr:col>2</xdr:col>
                    <xdr:colOff>57150</xdr:colOff>
                    <xdr:row>154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1" r:id="rId131" name="Check Box 129">
              <controlPr defaultSize="0" autoFill="0" autoLine="0" autoPict="0">
                <anchor moveWithCells="1">
                  <from>
                    <xdr:col>1</xdr:col>
                    <xdr:colOff>0</xdr:colOff>
                    <xdr:row>153</xdr:row>
                    <xdr:rowOff>85725</xdr:rowOff>
                  </from>
                  <to>
                    <xdr:col>2</xdr:col>
                    <xdr:colOff>57150</xdr:colOff>
                    <xdr:row>155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2" r:id="rId132" name="Check Box 130">
              <controlPr defaultSize="0" autoFill="0" autoLine="0" autoPict="0">
                <anchor moveWithCells="1">
                  <from>
                    <xdr:col>1</xdr:col>
                    <xdr:colOff>0</xdr:colOff>
                    <xdr:row>154</xdr:row>
                    <xdr:rowOff>85725</xdr:rowOff>
                  </from>
                  <to>
                    <xdr:col>2</xdr:col>
                    <xdr:colOff>57150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3" r:id="rId133" name="Check Box 131">
              <controlPr defaultSize="0" autoFill="0" autoLine="0" autoPict="0">
                <anchor moveWithCells="1">
                  <from>
                    <xdr:col>1</xdr:col>
                    <xdr:colOff>0</xdr:colOff>
                    <xdr:row>155</xdr:row>
                    <xdr:rowOff>85725</xdr:rowOff>
                  </from>
                  <to>
                    <xdr:col>2</xdr:col>
                    <xdr:colOff>57150</xdr:colOff>
                    <xdr:row>157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4" r:id="rId134" name="Check Box 132">
              <controlPr defaultSize="0" autoFill="0" autoLine="0" autoPict="0">
                <anchor moveWithCells="1">
                  <from>
                    <xdr:col>1</xdr:col>
                    <xdr:colOff>0</xdr:colOff>
                    <xdr:row>156</xdr:row>
                    <xdr:rowOff>85725</xdr:rowOff>
                  </from>
                  <to>
                    <xdr:col>2</xdr:col>
                    <xdr:colOff>57150</xdr:colOff>
                    <xdr:row>158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5" r:id="rId135" name="Check Box 133">
              <controlPr defaultSize="0" autoFill="0" autoLine="0" autoPict="0">
                <anchor moveWithCells="1">
                  <from>
                    <xdr:col>1</xdr:col>
                    <xdr:colOff>0</xdr:colOff>
                    <xdr:row>157</xdr:row>
                    <xdr:rowOff>85725</xdr:rowOff>
                  </from>
                  <to>
                    <xdr:col>2</xdr:col>
                    <xdr:colOff>57150</xdr:colOff>
                    <xdr:row>159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6" r:id="rId136" name="Check Box 134">
              <controlPr defaultSize="0" autoFill="0" autoLine="0" autoPict="0">
                <anchor moveWithCells="1">
                  <from>
                    <xdr:col>1</xdr:col>
                    <xdr:colOff>0</xdr:colOff>
                    <xdr:row>158</xdr:row>
                    <xdr:rowOff>85725</xdr:rowOff>
                  </from>
                  <to>
                    <xdr:col>2</xdr:col>
                    <xdr:colOff>57150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7" r:id="rId137" name="Check Box 135">
              <controlPr defaultSize="0" autoFill="0" autoLine="0" autoPict="0">
                <anchor moveWithCells="1">
                  <from>
                    <xdr:col>1</xdr:col>
                    <xdr:colOff>0</xdr:colOff>
                    <xdr:row>159</xdr:row>
                    <xdr:rowOff>85725</xdr:rowOff>
                  </from>
                  <to>
                    <xdr:col>2</xdr:col>
                    <xdr:colOff>57150</xdr:colOff>
                    <xdr:row>161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8" r:id="rId138" name="Check Box 136">
              <controlPr defaultSize="0" autoFill="0" autoLine="0" autoPict="0">
                <anchor moveWithCells="1">
                  <from>
                    <xdr:col>1</xdr:col>
                    <xdr:colOff>0</xdr:colOff>
                    <xdr:row>160</xdr:row>
                    <xdr:rowOff>85725</xdr:rowOff>
                  </from>
                  <to>
                    <xdr:col>2</xdr:col>
                    <xdr:colOff>57150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9" r:id="rId139" name="Check Box 137">
              <controlPr defaultSize="0" autoFill="0" autoLine="0" autoPict="0">
                <anchor moveWithCells="1">
                  <from>
                    <xdr:col>1</xdr:col>
                    <xdr:colOff>0</xdr:colOff>
                    <xdr:row>161</xdr:row>
                    <xdr:rowOff>85725</xdr:rowOff>
                  </from>
                  <to>
                    <xdr:col>2</xdr:col>
                    <xdr:colOff>57150</xdr:colOff>
                    <xdr:row>163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0" r:id="rId140" name="Check Box 138">
              <controlPr defaultSize="0" autoFill="0" autoLine="0" autoPict="0">
                <anchor moveWithCells="1">
                  <from>
                    <xdr:col>1</xdr:col>
                    <xdr:colOff>0</xdr:colOff>
                    <xdr:row>162</xdr:row>
                    <xdr:rowOff>85725</xdr:rowOff>
                  </from>
                  <to>
                    <xdr:col>2</xdr:col>
                    <xdr:colOff>57150</xdr:colOff>
                    <xdr:row>164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1" r:id="rId141" name="Check Box 139">
              <controlPr defaultSize="0" autoFill="0" autoLine="0" autoPict="0">
                <anchor moveWithCells="1">
                  <from>
                    <xdr:col>1</xdr:col>
                    <xdr:colOff>0</xdr:colOff>
                    <xdr:row>163</xdr:row>
                    <xdr:rowOff>85725</xdr:rowOff>
                  </from>
                  <to>
                    <xdr:col>2</xdr:col>
                    <xdr:colOff>57150</xdr:colOff>
                    <xdr:row>165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2" r:id="rId142" name="Check Box 140">
              <controlPr defaultSize="0" autoFill="0" autoLine="0" autoPict="0">
                <anchor moveWithCells="1">
                  <from>
                    <xdr:col>1</xdr:col>
                    <xdr:colOff>0</xdr:colOff>
                    <xdr:row>164</xdr:row>
                    <xdr:rowOff>85725</xdr:rowOff>
                  </from>
                  <to>
                    <xdr:col>2</xdr:col>
                    <xdr:colOff>57150</xdr:colOff>
                    <xdr:row>166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3" r:id="rId143" name="Check Box 141">
              <controlPr defaultSize="0" autoFill="0" autoLine="0" autoPict="0">
                <anchor moveWithCells="1">
                  <from>
                    <xdr:col>1</xdr:col>
                    <xdr:colOff>0</xdr:colOff>
                    <xdr:row>165</xdr:row>
                    <xdr:rowOff>85725</xdr:rowOff>
                  </from>
                  <to>
                    <xdr:col>2</xdr:col>
                    <xdr:colOff>57150</xdr:colOff>
                    <xdr:row>167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4" r:id="rId144" name="Check Box 142">
              <controlPr defaultSize="0" autoFill="0" autoLine="0" autoPict="0">
                <anchor moveWithCells="1">
                  <from>
                    <xdr:col>1</xdr:col>
                    <xdr:colOff>0</xdr:colOff>
                    <xdr:row>166</xdr:row>
                    <xdr:rowOff>85725</xdr:rowOff>
                  </from>
                  <to>
                    <xdr:col>2</xdr:col>
                    <xdr:colOff>57150</xdr:colOff>
                    <xdr:row>168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5" r:id="rId145" name="Check Box 143">
              <controlPr defaultSize="0" autoFill="0" autoLine="0" autoPict="0">
                <anchor moveWithCells="1">
                  <from>
                    <xdr:col>1</xdr:col>
                    <xdr:colOff>0</xdr:colOff>
                    <xdr:row>167</xdr:row>
                    <xdr:rowOff>85725</xdr:rowOff>
                  </from>
                  <to>
                    <xdr:col>2</xdr:col>
                    <xdr:colOff>57150</xdr:colOff>
                    <xdr:row>169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6" r:id="rId146" name="Check Box 144">
              <controlPr defaultSize="0" autoFill="0" autoLine="0" autoPict="0">
                <anchor moveWithCells="1">
                  <from>
                    <xdr:col>1</xdr:col>
                    <xdr:colOff>0</xdr:colOff>
                    <xdr:row>168</xdr:row>
                    <xdr:rowOff>85725</xdr:rowOff>
                  </from>
                  <to>
                    <xdr:col>2</xdr:col>
                    <xdr:colOff>57150</xdr:colOff>
                    <xdr:row>170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7" r:id="rId147" name="Check Box 145">
              <controlPr defaultSize="0" autoFill="0" autoLine="0" autoPict="0">
                <anchor moveWithCells="1">
                  <from>
                    <xdr:col>1</xdr:col>
                    <xdr:colOff>0</xdr:colOff>
                    <xdr:row>169</xdr:row>
                    <xdr:rowOff>85725</xdr:rowOff>
                  </from>
                  <to>
                    <xdr:col>2</xdr:col>
                    <xdr:colOff>57150</xdr:colOff>
                    <xdr:row>171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8" r:id="rId148" name="Check Box 146">
              <controlPr defaultSize="0" autoFill="0" autoLine="0" autoPict="0">
                <anchor moveWithCells="1">
                  <from>
                    <xdr:col>1</xdr:col>
                    <xdr:colOff>0</xdr:colOff>
                    <xdr:row>170</xdr:row>
                    <xdr:rowOff>85725</xdr:rowOff>
                  </from>
                  <to>
                    <xdr:col>2</xdr:col>
                    <xdr:colOff>57150</xdr:colOff>
                    <xdr:row>172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19" r:id="rId149" name="Check Box 147">
              <controlPr defaultSize="0" autoFill="0" autoLine="0" autoPict="0">
                <anchor moveWithCells="1">
                  <from>
                    <xdr:col>1</xdr:col>
                    <xdr:colOff>0</xdr:colOff>
                    <xdr:row>171</xdr:row>
                    <xdr:rowOff>85725</xdr:rowOff>
                  </from>
                  <to>
                    <xdr:col>2</xdr:col>
                    <xdr:colOff>57150</xdr:colOff>
                    <xdr:row>173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0" r:id="rId150" name="Check Box 148">
              <controlPr defaultSize="0" autoFill="0" autoLine="0" autoPict="0">
                <anchor moveWithCells="1">
                  <from>
                    <xdr:col>1</xdr:col>
                    <xdr:colOff>0</xdr:colOff>
                    <xdr:row>172</xdr:row>
                    <xdr:rowOff>85725</xdr:rowOff>
                  </from>
                  <to>
                    <xdr:col>2</xdr:col>
                    <xdr:colOff>57150</xdr:colOff>
                    <xdr:row>174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1" r:id="rId151" name="Check Box 149">
              <controlPr defaultSize="0" autoFill="0" autoLine="0" autoPict="0">
                <anchor moveWithCells="1">
                  <from>
                    <xdr:col>1</xdr:col>
                    <xdr:colOff>0</xdr:colOff>
                    <xdr:row>134</xdr:row>
                    <xdr:rowOff>85725</xdr:rowOff>
                  </from>
                  <to>
                    <xdr:col>2</xdr:col>
                    <xdr:colOff>57150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2" r:id="rId152" name="Check Box 150">
              <controlPr defaultSize="0" autoFill="0" autoLine="0" autoPict="0">
                <anchor moveWithCells="1">
                  <from>
                    <xdr:col>1</xdr:col>
                    <xdr:colOff>0</xdr:colOff>
                    <xdr:row>135</xdr:row>
                    <xdr:rowOff>85725</xdr:rowOff>
                  </from>
                  <to>
                    <xdr:col>2</xdr:col>
                    <xdr:colOff>57150</xdr:colOff>
                    <xdr:row>137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3" r:id="rId153" name="Check Box 151">
              <controlPr defaultSize="0" autoFill="0" autoLine="0" autoPict="0">
                <anchor moveWithCells="1">
                  <from>
                    <xdr:col>1</xdr:col>
                    <xdr:colOff>0</xdr:colOff>
                    <xdr:row>173</xdr:row>
                    <xdr:rowOff>85725</xdr:rowOff>
                  </from>
                  <to>
                    <xdr:col>2</xdr:col>
                    <xdr:colOff>57150</xdr:colOff>
                    <xdr:row>175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4" r:id="rId154" name="Check Box 152">
              <controlPr defaultSize="0" autoFill="0" autoLine="0" autoPict="0">
                <anchor moveWithCells="1">
                  <from>
                    <xdr:col>1</xdr:col>
                    <xdr:colOff>0</xdr:colOff>
                    <xdr:row>174</xdr:row>
                    <xdr:rowOff>85725</xdr:rowOff>
                  </from>
                  <to>
                    <xdr:col>2</xdr:col>
                    <xdr:colOff>57150</xdr:colOff>
                    <xdr:row>176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5" r:id="rId155" name="Check Box 153">
              <controlPr defaultSize="0" autoFill="0" autoLine="0" autoPict="0">
                <anchor moveWithCells="1">
                  <from>
                    <xdr:col>1</xdr:col>
                    <xdr:colOff>0</xdr:colOff>
                    <xdr:row>175</xdr:row>
                    <xdr:rowOff>85725</xdr:rowOff>
                  </from>
                  <to>
                    <xdr:col>2</xdr:col>
                    <xdr:colOff>57150</xdr:colOff>
                    <xdr:row>177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6" r:id="rId156" name="Check Box 154">
              <controlPr defaultSize="0" autoFill="0" autoLine="0" autoPict="0">
                <anchor moveWithCells="1">
                  <from>
                    <xdr:col>1</xdr:col>
                    <xdr:colOff>0</xdr:colOff>
                    <xdr:row>176</xdr:row>
                    <xdr:rowOff>85725</xdr:rowOff>
                  </from>
                  <to>
                    <xdr:col>2</xdr:col>
                    <xdr:colOff>57150</xdr:colOff>
                    <xdr:row>178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7" r:id="rId157" name="Check Box 155">
              <controlPr defaultSize="0" autoFill="0" autoLine="0" autoPict="0">
                <anchor moveWithCells="1">
                  <from>
                    <xdr:col>1</xdr:col>
                    <xdr:colOff>0</xdr:colOff>
                    <xdr:row>177</xdr:row>
                    <xdr:rowOff>85725</xdr:rowOff>
                  </from>
                  <to>
                    <xdr:col>2</xdr:col>
                    <xdr:colOff>57150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8" r:id="rId158" name="Check Box 156">
              <controlPr defaultSize="0" autoFill="0" autoLine="0" autoPict="0">
                <anchor moveWithCells="1">
                  <from>
                    <xdr:col>1</xdr:col>
                    <xdr:colOff>0</xdr:colOff>
                    <xdr:row>178</xdr:row>
                    <xdr:rowOff>85725</xdr:rowOff>
                  </from>
                  <to>
                    <xdr:col>2</xdr:col>
                    <xdr:colOff>57150</xdr:colOff>
                    <xdr:row>180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29" r:id="rId159" name="Check Box 157">
              <controlPr defaultSize="0" autoFill="0" autoLine="0" autoPict="0">
                <anchor moveWithCells="1">
                  <from>
                    <xdr:col>1</xdr:col>
                    <xdr:colOff>0</xdr:colOff>
                    <xdr:row>179</xdr:row>
                    <xdr:rowOff>85725</xdr:rowOff>
                  </from>
                  <to>
                    <xdr:col>2</xdr:col>
                    <xdr:colOff>57150</xdr:colOff>
                    <xdr:row>181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0" r:id="rId160" name="Check Box 158">
              <controlPr defaultSize="0" autoFill="0" autoLine="0" autoPict="0">
                <anchor moveWithCells="1">
                  <from>
                    <xdr:col>1</xdr:col>
                    <xdr:colOff>0</xdr:colOff>
                    <xdr:row>180</xdr:row>
                    <xdr:rowOff>85725</xdr:rowOff>
                  </from>
                  <to>
                    <xdr:col>2</xdr:col>
                    <xdr:colOff>57150</xdr:colOff>
                    <xdr:row>182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1" r:id="rId161" name="Check Box 159">
              <controlPr defaultSize="0" autoFill="0" autoLine="0" autoPict="0">
                <anchor moveWithCells="1">
                  <from>
                    <xdr:col>1</xdr:col>
                    <xdr:colOff>0</xdr:colOff>
                    <xdr:row>181</xdr:row>
                    <xdr:rowOff>85725</xdr:rowOff>
                  </from>
                  <to>
                    <xdr:col>2</xdr:col>
                    <xdr:colOff>57150</xdr:colOff>
                    <xdr:row>183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2" r:id="rId162" name="Check Box 160">
              <controlPr defaultSize="0" autoFill="0" autoLine="0" autoPict="0">
                <anchor moveWithCells="1">
                  <from>
                    <xdr:col>1</xdr:col>
                    <xdr:colOff>0</xdr:colOff>
                    <xdr:row>182</xdr:row>
                    <xdr:rowOff>85725</xdr:rowOff>
                  </from>
                  <to>
                    <xdr:col>2</xdr:col>
                    <xdr:colOff>57150</xdr:colOff>
                    <xdr:row>184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3" r:id="rId163" name="Check Box 161">
              <controlPr defaultSize="0" autoFill="0" autoLine="0" autoPict="0">
                <anchor moveWithCells="1">
                  <from>
                    <xdr:col>1</xdr:col>
                    <xdr:colOff>0</xdr:colOff>
                    <xdr:row>183</xdr:row>
                    <xdr:rowOff>85725</xdr:rowOff>
                  </from>
                  <to>
                    <xdr:col>2</xdr:col>
                    <xdr:colOff>57150</xdr:colOff>
                    <xdr:row>185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4" r:id="rId164" name="Check Box 162">
              <controlPr defaultSize="0" autoFill="0" autoLine="0" autoPict="0">
                <anchor moveWithCells="1">
                  <from>
                    <xdr:col>1</xdr:col>
                    <xdr:colOff>0</xdr:colOff>
                    <xdr:row>186</xdr:row>
                    <xdr:rowOff>85725</xdr:rowOff>
                  </from>
                  <to>
                    <xdr:col>2</xdr:col>
                    <xdr:colOff>57150</xdr:colOff>
                    <xdr:row>188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5" r:id="rId165" name="Check Box 163">
              <controlPr defaultSize="0" autoFill="0" autoLine="0" autoPict="0">
                <anchor moveWithCells="1">
                  <from>
                    <xdr:col>1</xdr:col>
                    <xdr:colOff>0</xdr:colOff>
                    <xdr:row>187</xdr:row>
                    <xdr:rowOff>85725</xdr:rowOff>
                  </from>
                  <to>
                    <xdr:col>2</xdr:col>
                    <xdr:colOff>57150</xdr:colOff>
                    <xdr:row>189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6" r:id="rId166" name="Check Box 164">
              <controlPr defaultSize="0" autoFill="0" autoLine="0" autoPict="0">
                <anchor moveWithCells="1">
                  <from>
                    <xdr:col>1</xdr:col>
                    <xdr:colOff>0</xdr:colOff>
                    <xdr:row>188</xdr:row>
                    <xdr:rowOff>85725</xdr:rowOff>
                  </from>
                  <to>
                    <xdr:col>2</xdr:col>
                    <xdr:colOff>57150</xdr:colOff>
                    <xdr:row>190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7" r:id="rId167" name="Check Box 165">
              <controlPr defaultSize="0" autoFill="0" autoLine="0" autoPict="0">
                <anchor moveWithCells="1">
                  <from>
                    <xdr:col>1</xdr:col>
                    <xdr:colOff>0</xdr:colOff>
                    <xdr:row>189</xdr:row>
                    <xdr:rowOff>85725</xdr:rowOff>
                  </from>
                  <to>
                    <xdr:col>2</xdr:col>
                    <xdr:colOff>57150</xdr:colOff>
                    <xdr:row>191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8" r:id="rId168" name="Check Box 166">
              <controlPr defaultSize="0" autoFill="0" autoLine="0" autoPict="0">
                <anchor moveWithCells="1">
                  <from>
                    <xdr:col>1</xdr:col>
                    <xdr:colOff>0</xdr:colOff>
                    <xdr:row>190</xdr:row>
                    <xdr:rowOff>85725</xdr:rowOff>
                  </from>
                  <to>
                    <xdr:col>2</xdr:col>
                    <xdr:colOff>57150</xdr:colOff>
                    <xdr:row>192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39" r:id="rId169" name="Check Box 167">
              <controlPr defaultSize="0" autoFill="0" autoLine="0" autoPict="0">
                <anchor moveWithCells="1">
                  <from>
                    <xdr:col>1</xdr:col>
                    <xdr:colOff>0</xdr:colOff>
                    <xdr:row>191</xdr:row>
                    <xdr:rowOff>85725</xdr:rowOff>
                  </from>
                  <to>
                    <xdr:col>2</xdr:col>
                    <xdr:colOff>57150</xdr:colOff>
                    <xdr:row>193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0" r:id="rId170" name="Check Box 168">
              <controlPr defaultSize="0" autoFill="0" autoLine="0" autoPict="0">
                <anchor moveWithCells="1">
                  <from>
                    <xdr:col>1</xdr:col>
                    <xdr:colOff>0</xdr:colOff>
                    <xdr:row>192</xdr:row>
                    <xdr:rowOff>85725</xdr:rowOff>
                  </from>
                  <to>
                    <xdr:col>2</xdr:col>
                    <xdr:colOff>57150</xdr:colOff>
                    <xdr:row>194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1" r:id="rId171" name="Check Box 169">
              <controlPr defaultSize="0" autoFill="0" autoLine="0" autoPict="0">
                <anchor moveWithCells="1">
                  <from>
                    <xdr:col>1</xdr:col>
                    <xdr:colOff>0</xdr:colOff>
                    <xdr:row>193</xdr:row>
                    <xdr:rowOff>85725</xdr:rowOff>
                  </from>
                  <to>
                    <xdr:col>2</xdr:col>
                    <xdr:colOff>57150</xdr:colOff>
                    <xdr:row>195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2" r:id="rId172" name="Check Box 170">
              <controlPr defaultSize="0" autoFill="0" autoLine="0" autoPict="0">
                <anchor moveWithCells="1">
                  <from>
                    <xdr:col>1</xdr:col>
                    <xdr:colOff>0</xdr:colOff>
                    <xdr:row>194</xdr:row>
                    <xdr:rowOff>85725</xdr:rowOff>
                  </from>
                  <to>
                    <xdr:col>2</xdr:col>
                    <xdr:colOff>57150</xdr:colOff>
                    <xdr:row>196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3" r:id="rId173" name="Check Box 171">
              <controlPr defaultSize="0" autoFill="0" autoLine="0" autoPict="0">
                <anchor moveWithCells="1">
                  <from>
                    <xdr:col>1</xdr:col>
                    <xdr:colOff>0</xdr:colOff>
                    <xdr:row>195</xdr:row>
                    <xdr:rowOff>85725</xdr:rowOff>
                  </from>
                  <to>
                    <xdr:col>2</xdr:col>
                    <xdr:colOff>57150</xdr:colOff>
                    <xdr:row>197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4" r:id="rId174" name="Check Box 172">
              <controlPr defaultSize="0" autoFill="0" autoLine="0" autoPict="0">
                <anchor moveWithCells="1">
                  <from>
                    <xdr:col>1</xdr:col>
                    <xdr:colOff>0</xdr:colOff>
                    <xdr:row>196</xdr:row>
                    <xdr:rowOff>85725</xdr:rowOff>
                  </from>
                  <to>
                    <xdr:col>2</xdr:col>
                    <xdr:colOff>57150</xdr:colOff>
                    <xdr:row>198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5" r:id="rId175" name="Check Box 173">
              <controlPr defaultSize="0" autoFill="0" autoLine="0" autoPict="0">
                <anchor moveWithCells="1">
                  <from>
                    <xdr:col>1</xdr:col>
                    <xdr:colOff>0</xdr:colOff>
                    <xdr:row>197</xdr:row>
                    <xdr:rowOff>85725</xdr:rowOff>
                  </from>
                  <to>
                    <xdr:col>2</xdr:col>
                    <xdr:colOff>57150</xdr:colOff>
                    <xdr:row>199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6" r:id="rId176" name="Check Box 174">
              <controlPr defaultSize="0" autoFill="0" autoLine="0" autoPict="0">
                <anchor moveWithCells="1">
                  <from>
                    <xdr:col>1</xdr:col>
                    <xdr:colOff>0</xdr:colOff>
                    <xdr:row>198</xdr:row>
                    <xdr:rowOff>85725</xdr:rowOff>
                  </from>
                  <to>
                    <xdr:col>2</xdr:col>
                    <xdr:colOff>57150</xdr:colOff>
                    <xdr:row>200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7" r:id="rId177" name="Check Box 175">
              <controlPr defaultSize="0" autoFill="0" autoLine="0" autoPict="0">
                <anchor moveWithCells="1">
                  <from>
                    <xdr:col>1</xdr:col>
                    <xdr:colOff>0</xdr:colOff>
                    <xdr:row>199</xdr:row>
                    <xdr:rowOff>85725</xdr:rowOff>
                  </from>
                  <to>
                    <xdr:col>2</xdr:col>
                    <xdr:colOff>57150</xdr:colOff>
                    <xdr:row>201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8" r:id="rId178" name="Check Box 176">
              <controlPr defaultSize="0" autoFill="0" autoLine="0" autoPict="0">
                <anchor moveWithCells="1">
                  <from>
                    <xdr:col>1</xdr:col>
                    <xdr:colOff>0</xdr:colOff>
                    <xdr:row>200</xdr:row>
                    <xdr:rowOff>85725</xdr:rowOff>
                  </from>
                  <to>
                    <xdr:col>2</xdr:col>
                    <xdr:colOff>57150</xdr:colOff>
                    <xdr:row>202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49" r:id="rId179" name="Check Box 177">
              <controlPr defaultSize="0" autoFill="0" autoLine="0" autoPict="0">
                <anchor moveWithCells="1">
                  <from>
                    <xdr:col>1</xdr:col>
                    <xdr:colOff>0</xdr:colOff>
                    <xdr:row>201</xdr:row>
                    <xdr:rowOff>85725</xdr:rowOff>
                  </from>
                  <to>
                    <xdr:col>2</xdr:col>
                    <xdr:colOff>57150</xdr:colOff>
                    <xdr:row>203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0" r:id="rId180" name="Check Box 178">
              <controlPr defaultSize="0" autoFill="0" autoLine="0" autoPict="0">
                <anchor moveWithCells="1">
                  <from>
                    <xdr:col>1</xdr:col>
                    <xdr:colOff>0</xdr:colOff>
                    <xdr:row>202</xdr:row>
                    <xdr:rowOff>85725</xdr:rowOff>
                  </from>
                  <to>
                    <xdr:col>2</xdr:col>
                    <xdr:colOff>57150</xdr:colOff>
                    <xdr:row>204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1" r:id="rId181" name="Check Box 179">
              <controlPr defaultSize="0" autoFill="0" autoLine="0" autoPict="0">
                <anchor moveWithCells="1">
                  <from>
                    <xdr:col>1</xdr:col>
                    <xdr:colOff>0</xdr:colOff>
                    <xdr:row>203</xdr:row>
                    <xdr:rowOff>85725</xdr:rowOff>
                  </from>
                  <to>
                    <xdr:col>2</xdr:col>
                    <xdr:colOff>57150</xdr:colOff>
                    <xdr:row>205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2" r:id="rId182" name="Check Box 180">
              <controlPr defaultSize="0" autoFill="0" autoLine="0" autoPict="0">
                <anchor moveWithCells="1">
                  <from>
                    <xdr:col>1</xdr:col>
                    <xdr:colOff>0</xdr:colOff>
                    <xdr:row>204</xdr:row>
                    <xdr:rowOff>85725</xdr:rowOff>
                  </from>
                  <to>
                    <xdr:col>2</xdr:col>
                    <xdr:colOff>57150</xdr:colOff>
                    <xdr:row>206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3" r:id="rId183" name="Check Box 181">
              <controlPr defaultSize="0" autoFill="0" autoLine="0" autoPict="0">
                <anchor moveWithCells="1">
                  <from>
                    <xdr:col>1</xdr:col>
                    <xdr:colOff>0</xdr:colOff>
                    <xdr:row>205</xdr:row>
                    <xdr:rowOff>85725</xdr:rowOff>
                  </from>
                  <to>
                    <xdr:col>2</xdr:col>
                    <xdr:colOff>57150</xdr:colOff>
                    <xdr:row>207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4" r:id="rId184" name="Check Box 182">
              <controlPr defaultSize="0" autoFill="0" autoLine="0" autoPict="0">
                <anchor moveWithCells="1">
                  <from>
                    <xdr:col>1</xdr:col>
                    <xdr:colOff>0</xdr:colOff>
                    <xdr:row>206</xdr:row>
                    <xdr:rowOff>85725</xdr:rowOff>
                  </from>
                  <to>
                    <xdr:col>2</xdr:col>
                    <xdr:colOff>57150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5" r:id="rId185" name="Check Box 183">
              <controlPr defaultSize="0" autoFill="0" autoLine="0" autoPict="0">
                <anchor moveWithCells="1">
                  <from>
                    <xdr:col>1</xdr:col>
                    <xdr:colOff>0</xdr:colOff>
                    <xdr:row>207</xdr:row>
                    <xdr:rowOff>85725</xdr:rowOff>
                  </from>
                  <to>
                    <xdr:col>2</xdr:col>
                    <xdr:colOff>57150</xdr:colOff>
                    <xdr:row>209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6" r:id="rId186" name="Check Box 184">
              <controlPr defaultSize="0" autoFill="0" autoLine="0" autoPict="0">
                <anchor moveWithCells="1">
                  <from>
                    <xdr:col>1</xdr:col>
                    <xdr:colOff>0</xdr:colOff>
                    <xdr:row>208</xdr:row>
                    <xdr:rowOff>85725</xdr:rowOff>
                  </from>
                  <to>
                    <xdr:col>2</xdr:col>
                    <xdr:colOff>57150</xdr:colOff>
                    <xdr:row>210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7" r:id="rId187" name="Check Box 185">
              <controlPr defaultSize="0" autoFill="0" autoLine="0" autoPict="0">
                <anchor moveWithCells="1">
                  <from>
                    <xdr:col>1</xdr:col>
                    <xdr:colOff>0</xdr:colOff>
                    <xdr:row>209</xdr:row>
                    <xdr:rowOff>85725</xdr:rowOff>
                  </from>
                  <to>
                    <xdr:col>2</xdr:col>
                    <xdr:colOff>57150</xdr:colOff>
                    <xdr:row>211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8" r:id="rId188" name="Check Box 186">
              <controlPr defaultSize="0" autoFill="0" autoLine="0" autoPict="0">
                <anchor moveWithCells="1">
                  <from>
                    <xdr:col>1</xdr:col>
                    <xdr:colOff>0</xdr:colOff>
                    <xdr:row>210</xdr:row>
                    <xdr:rowOff>85725</xdr:rowOff>
                  </from>
                  <to>
                    <xdr:col>2</xdr:col>
                    <xdr:colOff>57150</xdr:colOff>
                    <xdr:row>212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59" r:id="rId189" name="Check Box 187">
              <controlPr defaultSize="0" autoFill="0" autoLine="0" autoPict="0">
                <anchor moveWithCells="1">
                  <from>
                    <xdr:col>1</xdr:col>
                    <xdr:colOff>0</xdr:colOff>
                    <xdr:row>211</xdr:row>
                    <xdr:rowOff>85725</xdr:rowOff>
                  </from>
                  <to>
                    <xdr:col>2</xdr:col>
                    <xdr:colOff>57150</xdr:colOff>
                    <xdr:row>213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0" r:id="rId190" name="Check Box 188">
              <controlPr defaultSize="0" autoFill="0" autoLine="0" autoPict="0">
                <anchor moveWithCells="1">
                  <from>
                    <xdr:col>1</xdr:col>
                    <xdr:colOff>0</xdr:colOff>
                    <xdr:row>212</xdr:row>
                    <xdr:rowOff>85725</xdr:rowOff>
                  </from>
                  <to>
                    <xdr:col>2</xdr:col>
                    <xdr:colOff>57150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1" r:id="rId191" name="Check Box 189">
              <controlPr defaultSize="0" autoFill="0" autoLine="0" autoPict="0">
                <anchor moveWithCells="1">
                  <from>
                    <xdr:col>1</xdr:col>
                    <xdr:colOff>0</xdr:colOff>
                    <xdr:row>213</xdr:row>
                    <xdr:rowOff>85725</xdr:rowOff>
                  </from>
                  <to>
                    <xdr:col>2</xdr:col>
                    <xdr:colOff>57150</xdr:colOff>
                    <xdr:row>215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2" r:id="rId192" name="Check Box 190">
              <controlPr defaultSize="0" autoFill="0" autoLine="0" autoPict="0">
                <anchor moveWithCells="1">
                  <from>
                    <xdr:col>1</xdr:col>
                    <xdr:colOff>0</xdr:colOff>
                    <xdr:row>214</xdr:row>
                    <xdr:rowOff>85725</xdr:rowOff>
                  </from>
                  <to>
                    <xdr:col>2</xdr:col>
                    <xdr:colOff>57150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3" r:id="rId193" name="Check Box 191">
              <controlPr defaultSize="0" autoFill="0" autoLine="0" autoPict="0">
                <anchor moveWithCells="1">
                  <from>
                    <xdr:col>1</xdr:col>
                    <xdr:colOff>0</xdr:colOff>
                    <xdr:row>215</xdr:row>
                    <xdr:rowOff>85725</xdr:rowOff>
                  </from>
                  <to>
                    <xdr:col>2</xdr:col>
                    <xdr:colOff>57150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4" r:id="rId194" name="Check Box 192">
              <controlPr defaultSize="0" autoFill="0" autoLine="0" autoPict="0">
                <anchor moveWithCells="1">
                  <from>
                    <xdr:col>1</xdr:col>
                    <xdr:colOff>0</xdr:colOff>
                    <xdr:row>216</xdr:row>
                    <xdr:rowOff>85725</xdr:rowOff>
                  </from>
                  <to>
                    <xdr:col>2</xdr:col>
                    <xdr:colOff>57150</xdr:colOff>
                    <xdr:row>218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5" r:id="rId195" name="Check Box 193">
              <controlPr defaultSize="0" autoFill="0" autoLine="0" autoPict="0">
                <anchor moveWithCells="1">
                  <from>
                    <xdr:col>1</xdr:col>
                    <xdr:colOff>0</xdr:colOff>
                    <xdr:row>217</xdr:row>
                    <xdr:rowOff>85725</xdr:rowOff>
                  </from>
                  <to>
                    <xdr:col>2</xdr:col>
                    <xdr:colOff>57150</xdr:colOff>
                    <xdr:row>219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6" r:id="rId196" name="Check Box 194">
              <controlPr defaultSize="0" autoFill="0" autoLine="0" autoPict="0">
                <anchor moveWithCells="1">
                  <from>
                    <xdr:col>1</xdr:col>
                    <xdr:colOff>0</xdr:colOff>
                    <xdr:row>218</xdr:row>
                    <xdr:rowOff>85725</xdr:rowOff>
                  </from>
                  <to>
                    <xdr:col>2</xdr:col>
                    <xdr:colOff>57150</xdr:colOff>
                    <xdr:row>220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7" r:id="rId197" name="Check Box 195">
              <controlPr defaultSize="0" autoFill="0" autoLine="0" autoPict="0">
                <anchor moveWithCells="1">
                  <from>
                    <xdr:col>1</xdr:col>
                    <xdr:colOff>0</xdr:colOff>
                    <xdr:row>219</xdr:row>
                    <xdr:rowOff>85725</xdr:rowOff>
                  </from>
                  <to>
                    <xdr:col>2</xdr:col>
                    <xdr:colOff>57150</xdr:colOff>
                    <xdr:row>221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8" r:id="rId198" name="Check Box 196">
              <controlPr defaultSize="0" autoFill="0" autoLine="0" autoPict="0">
                <anchor moveWithCells="1">
                  <from>
                    <xdr:col>1</xdr:col>
                    <xdr:colOff>0</xdr:colOff>
                    <xdr:row>220</xdr:row>
                    <xdr:rowOff>85725</xdr:rowOff>
                  </from>
                  <to>
                    <xdr:col>2</xdr:col>
                    <xdr:colOff>57150</xdr:colOff>
                    <xdr:row>222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69" r:id="rId199" name="Check Box 197">
              <controlPr defaultSize="0" autoFill="0" autoLine="0" autoPict="0">
                <anchor moveWithCells="1">
                  <from>
                    <xdr:col>1</xdr:col>
                    <xdr:colOff>0</xdr:colOff>
                    <xdr:row>221</xdr:row>
                    <xdr:rowOff>85725</xdr:rowOff>
                  </from>
                  <to>
                    <xdr:col>2</xdr:col>
                    <xdr:colOff>57150</xdr:colOff>
                    <xdr:row>223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0" r:id="rId200" name="Check Box 198">
              <controlPr defaultSize="0" autoFill="0" autoLine="0" autoPict="0">
                <anchor moveWithCells="1">
                  <from>
                    <xdr:col>1</xdr:col>
                    <xdr:colOff>0</xdr:colOff>
                    <xdr:row>222</xdr:row>
                    <xdr:rowOff>85725</xdr:rowOff>
                  </from>
                  <to>
                    <xdr:col>2</xdr:col>
                    <xdr:colOff>57150</xdr:colOff>
                    <xdr:row>224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1" r:id="rId201" name="Check Box 199">
              <controlPr defaultSize="0" autoFill="0" autoLine="0" autoPict="0">
                <anchor moveWithCells="1">
                  <from>
                    <xdr:col>1</xdr:col>
                    <xdr:colOff>0</xdr:colOff>
                    <xdr:row>184</xdr:row>
                    <xdr:rowOff>85725</xdr:rowOff>
                  </from>
                  <to>
                    <xdr:col>2</xdr:col>
                    <xdr:colOff>57150</xdr:colOff>
                    <xdr:row>186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2" r:id="rId202" name="Check Box 200">
              <controlPr defaultSize="0" autoFill="0" autoLine="0" autoPict="0">
                <anchor moveWithCells="1">
                  <from>
                    <xdr:col>1</xdr:col>
                    <xdr:colOff>0</xdr:colOff>
                    <xdr:row>185</xdr:row>
                    <xdr:rowOff>85725</xdr:rowOff>
                  </from>
                  <to>
                    <xdr:col>2</xdr:col>
                    <xdr:colOff>57150</xdr:colOff>
                    <xdr:row>187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73" r:id="rId203" name="Check Box 201">
              <controlPr defaultSize="0" autoFill="0" autoLine="0" autoPict="0">
                <anchor moveWithCells="1">
                  <from>
                    <xdr:col>1</xdr:col>
                    <xdr:colOff>0</xdr:colOff>
                    <xdr:row>222</xdr:row>
                    <xdr:rowOff>85725</xdr:rowOff>
                  </from>
                  <to>
                    <xdr:col>2</xdr:col>
                    <xdr:colOff>57150</xdr:colOff>
                    <xdr:row>224</xdr:row>
                    <xdr:rowOff>38100</xdr:rowOff>
                  </to>
                </anchor>
              </controlPr>
            </control>
          </mc:Choice>
        </mc:AlternateContent>
      </controls>
    </mc:Choice>
  </mc:AlternateContent>
  <tableParts count="1">
    <tablePart r:id="rId20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Baza</vt:lpstr>
      <vt:lpstr>Start</vt:lpstr>
      <vt:lpstr>Data</vt:lpstr>
      <vt:lpstr>TOT</vt:lpstr>
      <vt:lpstr>SETKA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2021-01-05T08:50:55Z</dcterms:modified>
</cp:coreProperties>
</file>