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8_{40A2AF6F-2EEF-43B2-A705-909D048A6515}" xr6:coauthVersionLast="45" xr6:coauthVersionMax="45" xr10:uidLastSave="{00000000-0000-0000-0000-000000000000}"/>
  <bookViews>
    <workbookView xWindow="1590" yWindow="645" windowWidth="22590" windowHeight="15555" xr2:uid="{51AECA06-FBBA-4A2D-8482-12B2129FDA43}"/>
  </bookViews>
  <sheets>
    <sheet name="Имплайнды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P41" i="1" s="1"/>
  <c r="E41" i="1"/>
  <c r="C41" i="1"/>
  <c r="H41" i="1" s="1"/>
  <c r="F40" i="1"/>
  <c r="P40" i="1" s="1"/>
  <c r="P46" i="1" s="1"/>
  <c r="E40" i="1"/>
  <c r="C40" i="1"/>
  <c r="H40" i="1" s="1"/>
  <c r="F39" i="1"/>
  <c r="P39" i="1" s="1"/>
  <c r="P45" i="1" s="1"/>
  <c r="E39" i="1"/>
  <c r="C39" i="1"/>
  <c r="H39" i="1" s="1"/>
  <c r="F38" i="1"/>
  <c r="P38" i="1" s="1"/>
  <c r="E38" i="1"/>
  <c r="C38" i="1"/>
  <c r="H38" i="1" s="1"/>
  <c r="M37" i="1"/>
  <c r="F37" i="1"/>
  <c r="P37" i="1" s="1"/>
  <c r="E37" i="1"/>
  <c r="C37" i="1"/>
  <c r="H37" i="1" s="1"/>
  <c r="N36" i="1"/>
  <c r="N41" i="1" s="1"/>
  <c r="N47" i="1" s="1"/>
  <c r="M36" i="1"/>
  <c r="L36" i="1"/>
  <c r="L41" i="1" s="1"/>
  <c r="L47" i="1" s="1"/>
  <c r="K36" i="1"/>
  <c r="K41" i="1" s="1"/>
  <c r="K47" i="1" s="1"/>
  <c r="J36" i="1"/>
  <c r="J41" i="1" s="1"/>
  <c r="J47" i="1" s="1"/>
  <c r="I36" i="1"/>
  <c r="A27" i="1"/>
  <c r="C23" i="1"/>
  <c r="C17" i="1"/>
  <c r="J3" i="1"/>
  <c r="G3" i="1"/>
  <c r="P43" i="1" l="1"/>
  <c r="P44" i="1"/>
  <c r="M43" i="1"/>
  <c r="P47" i="1"/>
  <c r="M38" i="1"/>
  <c r="M44" i="1" s="1"/>
  <c r="M39" i="1"/>
  <c r="M45" i="1" s="1"/>
  <c r="J37" i="1"/>
  <c r="J43" i="1" s="1"/>
  <c r="N37" i="1"/>
  <c r="N43" i="1" s="1"/>
  <c r="J38" i="1"/>
  <c r="J44" i="1" s="1"/>
  <c r="N38" i="1"/>
  <c r="N44" i="1" s="1"/>
  <c r="J39" i="1"/>
  <c r="J45" i="1" s="1"/>
  <c r="N39" i="1"/>
  <c r="N45" i="1" s="1"/>
  <c r="J40" i="1"/>
  <c r="J46" i="1" s="1"/>
  <c r="N40" i="1"/>
  <c r="N46" i="1" s="1"/>
  <c r="I37" i="1"/>
  <c r="I43" i="1" s="1"/>
  <c r="M40" i="1"/>
  <c r="M46" i="1" s="1"/>
  <c r="M41" i="1"/>
  <c r="M47" i="1" s="1"/>
  <c r="K37" i="1"/>
  <c r="K43" i="1" s="1"/>
  <c r="O37" i="1"/>
  <c r="O43" i="1" s="1"/>
  <c r="K38" i="1"/>
  <c r="K44" i="1" s="1"/>
  <c r="O38" i="1"/>
  <c r="O44" i="1" s="1"/>
  <c r="K39" i="1"/>
  <c r="K45" i="1" s="1"/>
  <c r="O39" i="1"/>
  <c r="O45" i="1" s="1"/>
  <c r="K40" i="1"/>
  <c r="K46" i="1" s="1"/>
  <c r="O40" i="1"/>
  <c r="O46" i="1" s="1"/>
  <c r="O41" i="1"/>
  <c r="O47" i="1" s="1"/>
  <c r="I38" i="1"/>
  <c r="I44" i="1" s="1"/>
  <c r="I39" i="1"/>
  <c r="I45" i="1" s="1"/>
  <c r="I40" i="1"/>
  <c r="I46" i="1" s="1"/>
  <c r="I41" i="1"/>
  <c r="I47" i="1" s="1"/>
  <c r="L37" i="1"/>
  <c r="L43" i="1" s="1"/>
  <c r="L38" i="1"/>
  <c r="L44" i="1" s="1"/>
  <c r="L39" i="1"/>
  <c r="L45" i="1" s="1"/>
  <c r="L40" i="1"/>
  <c r="L46" i="1" s="1"/>
</calcChain>
</file>

<file path=xl/sharedStrings.xml><?xml version="1.0" encoding="utf-8"?>
<sst xmlns="http://schemas.openxmlformats.org/spreadsheetml/2006/main" count="41" uniqueCount="33">
  <si>
    <t>Шанс улучшиться</t>
  </si>
  <si>
    <t>Текущий размер банка</t>
  </si>
  <si>
    <t>Сумма на колл</t>
  </si>
  <si>
    <t>YOU NEED TO MAKE AT LEAST THIS MUCH MORE ON FUTURE STREETS</t>
  </si>
  <si>
    <t>Ставка оппа</t>
  </si>
  <si>
    <t>What is the size of the pot AFTER they bet/raise?</t>
  </si>
  <si>
    <t>What is the size of the bet/raise you are facing?</t>
  </si>
  <si>
    <t>Расчеты по другой формуле</t>
  </si>
  <si>
    <t>Имплайд оддс бонус, т.е сумма, которую ты рассчитываешь добрать при доезде</t>
  </si>
  <si>
    <t>Дано:</t>
  </si>
  <si>
    <t>ИОБ</t>
  </si>
  <si>
    <t>Необходимое эквити</t>
  </si>
  <si>
    <t>это эквити, которое нужно для колла на данный момент</t>
  </si>
  <si>
    <t>НЭ =</t>
  </si>
  <si>
    <t>от обратного</t>
  </si>
  <si>
    <t>НЭ=</t>
  </si>
  <si>
    <t>ИОБ=</t>
  </si>
  <si>
    <t>Необходимо добрать на следующей улице % от пота</t>
  </si>
  <si>
    <t>при 1-3 аутах считать как аут * 2 %, при 4-11 — аут * 2 %+1 %, при 12 и выше — аут * 2 %+2 %.</t>
  </si>
  <si>
    <t>Two OC+</t>
  </si>
  <si>
    <t>OESD+</t>
  </si>
  <si>
    <t>Банк</t>
  </si>
  <si>
    <t>low Pair</t>
  </si>
  <si>
    <t>Two OC</t>
  </si>
  <si>
    <t>OESD</t>
  </si>
  <si>
    <t>Flush draw</t>
  </si>
  <si>
    <t>Банк после нашего колла</t>
  </si>
  <si>
    <t>Ауты</t>
  </si>
  <si>
    <t>Шанс улучшиться и выиграть</t>
  </si>
  <si>
    <t>опп ставит</t>
  </si>
  <si>
    <t>ШБ</t>
  </si>
  <si>
    <t>к 1</t>
  </si>
  <si>
    <t>Необходимо добрать на следующей улице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</si>
</sst>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14171F"/>
      <name val="Arial"/>
      <family val="2"/>
      <charset val="204"/>
    </font>
    <font>
      <sz val="11"/>
      <color rgb="FF2021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4" xfId="0" applyBorder="1"/>
    <xf numFmtId="10" fontId="0" fillId="0" borderId="4" xfId="0" applyNumberFormat="1" applyBorder="1"/>
    <xf numFmtId="0" fontId="3" fillId="0" borderId="0" xfId="0" applyFont="1"/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9" fontId="0" fillId="0" borderId="4" xfId="1" applyFont="1" applyBorder="1"/>
    <xf numFmtId="9" fontId="0" fillId="0" borderId="0" xfId="0" applyNumberFormat="1"/>
    <xf numFmtId="10" fontId="0" fillId="0" borderId="12" xfId="0" applyNumberFormat="1" applyBorder="1" applyAlignment="1">
      <alignment horizontal="center" vertical="center"/>
    </xf>
    <xf numFmtId="12" fontId="0" fillId="0" borderId="3" xfId="0" applyNumberFormat="1" applyBorder="1" applyAlignment="1">
      <alignment horizontal="center" vertical="center"/>
    </xf>
    <xf numFmtId="10" fontId="0" fillId="0" borderId="13" xfId="0" applyNumberFormat="1" applyBorder="1"/>
    <xf numFmtId="2" fontId="0" fillId="0" borderId="5" xfId="0" applyNumberFormat="1" applyBorder="1"/>
    <xf numFmtId="0" fontId="0" fillId="0" borderId="14" xfId="0" applyBorder="1"/>
    <xf numFmtId="2" fontId="0" fillId="0" borderId="14" xfId="0" applyNumberFormat="1" applyBorder="1"/>
    <xf numFmtId="2" fontId="0" fillId="0" borderId="3" xfId="0" applyNumberFormat="1" applyBorder="1"/>
    <xf numFmtId="2" fontId="0" fillId="0" borderId="1" xfId="0" applyNumberFormat="1" applyBorder="1"/>
    <xf numFmtId="2" fontId="0" fillId="0" borderId="2" xfId="0" applyNumberFormat="1" applyBorder="1"/>
    <xf numFmtId="12" fontId="0" fillId="0" borderId="12" xfId="0" applyNumberFormat="1" applyBorder="1" applyAlignment="1">
      <alignment horizontal="center" vertical="center"/>
    </xf>
    <xf numFmtId="0" fontId="0" fillId="0" borderId="13" xfId="0" applyBorder="1"/>
    <xf numFmtId="2" fontId="0" fillId="0" borderId="12" xfId="0" applyNumberFormat="1" applyBorder="1"/>
    <xf numFmtId="2" fontId="0" fillId="0" borderId="0" xfId="0" applyNumberFormat="1"/>
    <xf numFmtId="2" fontId="0" fillId="0" borderId="13" xfId="0" applyNumberFormat="1" applyBorder="1"/>
    <xf numFmtId="10" fontId="0" fillId="0" borderId="6" xfId="0" applyNumberFormat="1" applyBorder="1" applyAlignment="1">
      <alignment horizontal="center" vertical="center"/>
    </xf>
    <xf numFmtId="12" fontId="0" fillId="0" borderId="6" xfId="0" applyNumberFormat="1" applyBorder="1" applyAlignment="1">
      <alignment horizontal="right"/>
    </xf>
    <xf numFmtId="10" fontId="0" fillId="0" borderId="15" xfId="0" applyNumberFormat="1" applyBorder="1"/>
    <xf numFmtId="2" fontId="0" fillId="0" borderId="8" xfId="0" applyNumberFormat="1" applyBorder="1"/>
    <xf numFmtId="0" fontId="0" fillId="0" borderId="15" xfId="0" applyBorder="1"/>
    <xf numFmtId="2" fontId="0" fillId="0" borderId="6" xfId="0" applyNumberFormat="1" applyBorder="1"/>
    <xf numFmtId="2" fontId="0" fillId="0" borderId="7" xfId="0" applyNumberFormat="1" applyBorder="1"/>
    <xf numFmtId="0" fontId="0" fillId="2" borderId="4" xfId="0" applyFill="1" applyBorder="1" applyAlignment="1">
      <alignment horizontal="center" vertical="center"/>
    </xf>
    <xf numFmtId="9" fontId="0" fillId="0" borderId="3" xfId="1" applyFont="1" applyBorder="1"/>
    <xf numFmtId="9" fontId="0" fillId="0" borderId="1" xfId="1" applyFont="1" applyBorder="1"/>
    <xf numFmtId="9" fontId="0" fillId="0" borderId="2" xfId="1" applyFont="1" applyBorder="1"/>
    <xf numFmtId="9" fontId="0" fillId="0" borderId="12" xfId="1" applyFont="1" applyBorder="1"/>
    <xf numFmtId="9" fontId="0" fillId="0" borderId="0" xfId="1" applyFont="1" applyBorder="1"/>
    <xf numFmtId="9" fontId="0" fillId="0" borderId="5" xfId="1" applyFont="1" applyBorder="1"/>
    <xf numFmtId="9" fontId="0" fillId="0" borderId="6" xfId="1" applyFont="1" applyBorder="1"/>
    <xf numFmtId="9" fontId="0" fillId="0" borderId="7" xfId="1" applyFont="1" applyBorder="1"/>
    <xf numFmtId="9" fontId="0" fillId="0" borderId="8" xfId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45B6-B0DA-4288-9A68-16B19A68D955}">
  <sheetPr>
    <tabColor rgb="FFFF0000"/>
  </sheetPr>
  <dimension ref="A1:Q48"/>
  <sheetViews>
    <sheetView tabSelected="1" topLeftCell="A7" workbookViewId="0">
      <selection activeCell="M18" sqref="M18"/>
    </sheetView>
  </sheetViews>
  <sheetFormatPr defaultRowHeight="15" x14ac:dyDescent="0.25"/>
  <cols>
    <col min="2" max="2" width="5.5703125" customWidth="1"/>
    <col min="5" max="5" width="7.28515625" customWidth="1"/>
    <col min="6" max="6" width="7.140625" customWidth="1"/>
    <col min="7" max="7" width="9.5703125" customWidth="1"/>
    <col min="8" max="8" width="8.7109375" customWidth="1"/>
    <col min="9" max="9" width="8.140625" bestFit="1" customWidth="1"/>
    <col min="12" max="12" width="10.42578125" customWidth="1"/>
    <col min="14" max="14" width="10.140625" customWidth="1"/>
  </cols>
  <sheetData>
    <row r="1" spans="1:16" x14ac:dyDescent="0.25">
      <c r="A1" s="1" t="s">
        <v>0</v>
      </c>
      <c r="B1" s="2"/>
      <c r="C1" s="3" t="s">
        <v>1</v>
      </c>
      <c r="D1" s="1"/>
      <c r="E1" s="3" t="s">
        <v>2</v>
      </c>
      <c r="F1" s="2"/>
      <c r="G1" s="4" t="s">
        <v>3</v>
      </c>
      <c r="H1" s="4"/>
      <c r="I1" s="4"/>
      <c r="J1" s="4" t="s">
        <v>4</v>
      </c>
    </row>
    <row r="2" spans="1:16" x14ac:dyDescent="0.25">
      <c r="A2" s="5"/>
      <c r="B2" s="6"/>
      <c r="C2" s="7"/>
      <c r="D2" s="8"/>
      <c r="E2" s="7"/>
      <c r="F2" s="9"/>
      <c r="G2" s="4"/>
      <c r="H2" s="4"/>
      <c r="I2" s="4"/>
      <c r="J2" s="4"/>
    </row>
    <row r="3" spans="1:16" ht="15" customHeight="1" x14ac:dyDescent="0.25">
      <c r="A3" s="10">
        <v>0.16</v>
      </c>
      <c r="B3" s="10"/>
      <c r="C3" s="11">
        <v>200</v>
      </c>
      <c r="D3" s="12"/>
      <c r="E3" s="13">
        <v>100</v>
      </c>
      <c r="F3" s="13"/>
      <c r="G3" s="14">
        <f>(1/A3*E3)-(C3+E3)</f>
        <v>325</v>
      </c>
      <c r="H3" s="14"/>
      <c r="I3" s="14"/>
      <c r="J3" s="15">
        <f>E3/(C3-E3)</f>
        <v>1</v>
      </c>
      <c r="K3" s="16"/>
    </row>
    <row r="4" spans="1:16" x14ac:dyDescent="0.25">
      <c r="A4" s="10"/>
      <c r="B4" s="10"/>
      <c r="C4" s="17"/>
      <c r="D4" s="18"/>
      <c r="E4" s="13"/>
      <c r="F4" s="13"/>
      <c r="G4" s="14"/>
      <c r="H4" s="14"/>
      <c r="I4" s="14"/>
      <c r="J4" s="15"/>
      <c r="K4" s="16"/>
    </row>
    <row r="5" spans="1:16" ht="15" customHeight="1" x14ac:dyDescent="0.25">
      <c r="C5" s="19" t="s">
        <v>5</v>
      </c>
      <c r="D5" s="19"/>
      <c r="E5" s="19" t="s">
        <v>6</v>
      </c>
      <c r="F5" s="19"/>
    </row>
    <row r="6" spans="1:16" x14ac:dyDescent="0.25">
      <c r="C6" s="19"/>
      <c r="D6" s="19"/>
      <c r="E6" s="19"/>
      <c r="F6" s="19"/>
    </row>
    <row r="7" spans="1:16" ht="15" customHeight="1" x14ac:dyDescent="0.25">
      <c r="C7" s="19"/>
      <c r="D7" s="19"/>
      <c r="E7" s="19"/>
      <c r="F7" s="19"/>
    </row>
    <row r="8" spans="1:16" x14ac:dyDescent="0.25">
      <c r="C8" s="19"/>
      <c r="D8" s="19"/>
      <c r="E8" s="19"/>
      <c r="F8" s="19"/>
    </row>
    <row r="11" spans="1:16" x14ac:dyDescent="0.25">
      <c r="A11" s="20"/>
      <c r="B11" s="20"/>
      <c r="C11" s="13" t="s">
        <v>7</v>
      </c>
      <c r="D11" s="13"/>
      <c r="E11" s="13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3" spans="1:16" x14ac:dyDescent="0.25">
      <c r="E13" s="21"/>
    </row>
    <row r="14" spans="1:16" x14ac:dyDescent="0.25">
      <c r="B14" t="s">
        <v>8</v>
      </c>
    </row>
    <row r="15" spans="1:16" x14ac:dyDescent="0.25">
      <c r="A15" t="s">
        <v>9</v>
      </c>
      <c r="B15" s="22" t="s">
        <v>10</v>
      </c>
      <c r="C15" s="22">
        <v>318</v>
      </c>
    </row>
    <row r="16" spans="1:16" x14ac:dyDescent="0.25">
      <c r="A16" t="s">
        <v>11</v>
      </c>
      <c r="E16" t="s">
        <v>12</v>
      </c>
    </row>
    <row r="17" spans="1:14" x14ac:dyDescent="0.25">
      <c r="B17" s="22" t="s">
        <v>13</v>
      </c>
      <c r="C17" s="23">
        <f>E3/(C3+E3+C15)</f>
        <v>0.16181229773462782</v>
      </c>
    </row>
    <row r="21" spans="1:14" x14ac:dyDescent="0.25">
      <c r="A21" t="s">
        <v>14</v>
      </c>
    </row>
    <row r="22" spans="1:14" x14ac:dyDescent="0.25">
      <c r="A22" t="s">
        <v>9</v>
      </c>
      <c r="B22" s="22" t="s">
        <v>15</v>
      </c>
      <c r="C22" s="23">
        <v>0.14000000000000001</v>
      </c>
    </row>
    <row r="23" spans="1:14" x14ac:dyDescent="0.25">
      <c r="B23" s="22" t="s">
        <v>16</v>
      </c>
      <c r="C23" s="22">
        <f>(E3-(C3+E3)*C22)/C22</f>
        <v>414.28571428571422</v>
      </c>
    </row>
    <row r="26" spans="1:14" x14ac:dyDescent="0.25">
      <c r="A26" t="s">
        <v>17</v>
      </c>
    </row>
    <row r="27" spans="1:14" x14ac:dyDescent="0.25">
      <c r="A27" s="23">
        <f>318/(C3+E3)</f>
        <v>1.06</v>
      </c>
    </row>
    <row r="29" spans="1:14" x14ac:dyDescent="0.25">
      <c r="N29" s="24" t="s">
        <v>18</v>
      </c>
    </row>
    <row r="31" spans="1:14" x14ac:dyDescent="0.25">
      <c r="M31" t="s">
        <v>19</v>
      </c>
      <c r="N31" t="s">
        <v>20</v>
      </c>
    </row>
    <row r="32" spans="1:14" x14ac:dyDescent="0.25">
      <c r="C32" s="2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24</v>
      </c>
      <c r="N32" t="s">
        <v>25</v>
      </c>
    </row>
    <row r="33" spans="3:17" x14ac:dyDescent="0.25">
      <c r="C33" s="22">
        <v>100</v>
      </c>
      <c r="H33" s="4" t="s">
        <v>26</v>
      </c>
      <c r="I33" s="25" t="s">
        <v>27</v>
      </c>
      <c r="J33" s="25"/>
      <c r="K33" s="25"/>
      <c r="L33" s="25"/>
      <c r="M33" s="25"/>
      <c r="N33" s="25"/>
      <c r="O33" s="25"/>
      <c r="P33" s="25"/>
    </row>
    <row r="34" spans="3:17" ht="15" customHeight="1" x14ac:dyDescent="0.25">
      <c r="H34" s="4"/>
      <c r="I34" s="26">
        <v>5</v>
      </c>
      <c r="J34" s="26">
        <v>6</v>
      </c>
      <c r="K34" s="26">
        <v>8</v>
      </c>
      <c r="L34" s="26">
        <v>9</v>
      </c>
      <c r="M34" s="26">
        <v>14</v>
      </c>
      <c r="N34" s="26">
        <v>15</v>
      </c>
      <c r="O34" s="26"/>
      <c r="P34" s="26"/>
    </row>
    <row r="35" spans="3:17" x14ac:dyDescent="0.25">
      <c r="H35" s="4"/>
      <c r="I35" s="27" t="s">
        <v>28</v>
      </c>
      <c r="J35" s="28"/>
      <c r="K35" s="28"/>
      <c r="L35" s="28"/>
      <c r="M35" s="28"/>
      <c r="N35" s="28"/>
      <c r="O35" s="28"/>
      <c r="P35" s="29"/>
    </row>
    <row r="36" spans="3:17" x14ac:dyDescent="0.25">
      <c r="C36" s="25" t="s">
        <v>29</v>
      </c>
      <c r="D36" s="25"/>
      <c r="E36" s="25" t="s">
        <v>30</v>
      </c>
      <c r="F36" s="25"/>
      <c r="G36" s="27"/>
      <c r="H36" s="4"/>
      <c r="I36" s="30">
        <f>(I34*2+1)/100</f>
        <v>0.11</v>
      </c>
      <c r="J36" s="30">
        <f>(J34*2+1)/100</f>
        <v>0.13</v>
      </c>
      <c r="K36" s="30">
        <f>(K34*2+1)/100</f>
        <v>0.17</v>
      </c>
      <c r="L36" s="30">
        <f>(L34*2+1)/100</f>
        <v>0.19</v>
      </c>
      <c r="M36" s="30">
        <f>(M34*2+2)/100</f>
        <v>0.3</v>
      </c>
      <c r="N36" s="30">
        <f>(N34*2+2)/100</f>
        <v>0.32</v>
      </c>
      <c r="O36" s="30">
        <v>0.16</v>
      </c>
      <c r="P36" s="30">
        <v>0.12</v>
      </c>
      <c r="Q36" s="31"/>
    </row>
    <row r="37" spans="3:17" x14ac:dyDescent="0.25">
      <c r="C37" s="32">
        <f>D37</f>
        <v>0.33333333333333331</v>
      </c>
      <c r="D37" s="33">
        <v>0.33333333333333331</v>
      </c>
      <c r="E37" s="34">
        <f>D37/(1+D37*2)</f>
        <v>0.2</v>
      </c>
      <c r="F37" s="35">
        <f t="shared" ref="F37:F40" si="0">(D37+1)/D37</f>
        <v>4</v>
      </c>
      <c r="G37" s="36" t="s">
        <v>31</v>
      </c>
      <c r="H37" s="37">
        <f>$C$33+$C$33*C37*2</f>
        <v>166.66666666666666</v>
      </c>
      <c r="I37" s="38">
        <f>(((1-I36)/I36)-$F37)*$C$33*$C$37</f>
        <v>136.36363636363637</v>
      </c>
      <c r="J37" s="39">
        <f>(((1-J36)/J36)-$F37)*$C$33*$C$37</f>
        <v>89.743589743589723</v>
      </c>
      <c r="K37" s="39">
        <f>(((1-K36)/K36)-$F37)*$C$33*$C$37</f>
        <v>29.411764705882337</v>
      </c>
      <c r="L37" s="39">
        <f>(((1-L36)/L36)-$F37)*$C$33*$C$37</f>
        <v>8.7719298245614148</v>
      </c>
      <c r="M37" s="39">
        <f>(((1-M36)/M36)-$F37)*$C$33*$C$37</f>
        <v>-55.55555555555555</v>
      </c>
      <c r="N37" s="39">
        <f>(((1-N36)/N36)-$F37)*$C$33*$C$37</f>
        <v>-62.500000000000014</v>
      </c>
      <c r="O37" s="39">
        <f>(((1-O36)/O36)-$F37)*$C$33*$C$37</f>
        <v>41.666666666666664</v>
      </c>
      <c r="P37" s="40">
        <f>(((1-P36)/P36)-$F37)*$C$33*$C$37</f>
        <v>111.11111111111111</v>
      </c>
    </row>
    <row r="38" spans="3:17" x14ac:dyDescent="0.25">
      <c r="C38" s="32">
        <f t="shared" ref="C38:C41" si="1">D38</f>
        <v>0.5</v>
      </c>
      <c r="D38" s="41">
        <v>0.5</v>
      </c>
      <c r="E38" s="34">
        <f t="shared" ref="E38:E41" si="2">D38/(1+D38*2)</f>
        <v>0.25</v>
      </c>
      <c r="F38" s="35">
        <f t="shared" si="0"/>
        <v>3</v>
      </c>
      <c r="G38" s="42" t="s">
        <v>31</v>
      </c>
      <c r="H38" s="42">
        <f t="shared" ref="H38:H41" si="3">$C$33+$C$33*C38*2</f>
        <v>200</v>
      </c>
      <c r="I38" s="43">
        <f>(((1-I36)/I36)-$F38)*$C$33*$C$38</f>
        <v>254.54545454545459</v>
      </c>
      <c r="J38" s="44">
        <f>(((1-J36)/J36)-$F38)*$C$33*$C$38</f>
        <v>184.61538461538458</v>
      </c>
      <c r="K38" s="44">
        <f>(((1-K36)/K36)-$F38)*$C$33*$C$38</f>
        <v>94.117647058823508</v>
      </c>
      <c r="L38" s="44">
        <f>(((1-L36)/L36)-$F38)*$C$33*$C$38</f>
        <v>63.157894736842124</v>
      </c>
      <c r="M38" s="44">
        <f>(((1-M36)/M36)-$F38)*$C$33*$C$38</f>
        <v>-33.333333333333329</v>
      </c>
      <c r="N38" s="44">
        <f>(((1-N36)/N36)-$F38)*$C$33*$C$38</f>
        <v>-43.750000000000021</v>
      </c>
      <c r="O38" s="44">
        <f>(((1-O36)/O36)-$F38)*$C$33*$C$38</f>
        <v>112.5</v>
      </c>
      <c r="P38" s="35">
        <f>(((1-P36)/P36)-$F38)*$C$33*$C$38</f>
        <v>216.66666666666669</v>
      </c>
    </row>
    <row r="39" spans="3:17" x14ac:dyDescent="0.25">
      <c r="C39" s="32">
        <f t="shared" si="1"/>
        <v>0.66666666666666663</v>
      </c>
      <c r="D39" s="41">
        <v>0.66666666666666663</v>
      </c>
      <c r="E39" s="34">
        <f t="shared" si="2"/>
        <v>0.28571428571428575</v>
      </c>
      <c r="F39" s="35">
        <f t="shared" si="0"/>
        <v>2.5</v>
      </c>
      <c r="G39" s="42" t="s">
        <v>31</v>
      </c>
      <c r="H39" s="45">
        <f t="shared" si="3"/>
        <v>233.33333333333331</v>
      </c>
      <c r="I39" s="43">
        <f>(((1-I36)/I36)-$F39)*$C$33*$C$39</f>
        <v>372.72727272727275</v>
      </c>
      <c r="J39" s="44">
        <f>(((1-J36)/J36)-$F39)*$C$33*$C$39</f>
        <v>279.48717948717945</v>
      </c>
      <c r="K39" s="44">
        <f>(((1-K36)/K36)-$F39)*$C$33*$C$39</f>
        <v>158.82352941176467</v>
      </c>
      <c r="L39" s="44">
        <f>(((1-L36)/L36)-$F39)*$C$33*$C$39</f>
        <v>117.54385964912282</v>
      </c>
      <c r="M39" s="44">
        <f>(((1-M36)/M36)-$F39)*$C$33*$C$39</f>
        <v>-11.1111111111111</v>
      </c>
      <c r="N39" s="44">
        <f>(((1-N36)/N36)-$F39)*$C$33*$C$39</f>
        <v>-25.000000000000028</v>
      </c>
      <c r="O39" s="44">
        <f>(((1-O36)/O36)-$F39)*$C$33*$C$39</f>
        <v>183.33333333333331</v>
      </c>
      <c r="P39" s="35">
        <f>(((1-P36)/P36)-$F39)*$C$33*$C$39</f>
        <v>322.22222222222223</v>
      </c>
    </row>
    <row r="40" spans="3:17" x14ac:dyDescent="0.25">
      <c r="C40" s="32">
        <f t="shared" si="1"/>
        <v>0.75</v>
      </c>
      <c r="D40" s="41">
        <v>0.75</v>
      </c>
      <c r="E40" s="34">
        <f t="shared" si="2"/>
        <v>0.3</v>
      </c>
      <c r="F40" s="35">
        <f t="shared" si="0"/>
        <v>2.3333333333333335</v>
      </c>
      <c r="G40" s="42" t="s">
        <v>31</v>
      </c>
      <c r="H40" s="42">
        <f t="shared" si="3"/>
        <v>250</v>
      </c>
      <c r="I40" s="43">
        <f>(((1-I36)/I36)-$F40)*$C$33*$C$40</f>
        <v>431.81818181818181</v>
      </c>
      <c r="J40" s="44">
        <f>(((1-J36)/J36)-$F40)*$C$33*$C$40</f>
        <v>326.92307692307685</v>
      </c>
      <c r="K40" s="44">
        <f>(((1-K36)/K36)-$F40)*$C$33*$C$40</f>
        <v>191.17647058823525</v>
      </c>
      <c r="L40" s="44">
        <f>(((1-L36)/L36)-$F40)*$C$33*$C$40</f>
        <v>144.73684210526318</v>
      </c>
      <c r="M40" s="44">
        <f>(((1-M36)/M36)-$F40)*$C$33*$C$40</f>
        <v>0</v>
      </c>
      <c r="N40" s="44">
        <f>(((1-N36)/N36)-$F40)*$C$33*$C$40</f>
        <v>-15.625000000000044</v>
      </c>
      <c r="O40" s="44">
        <f>(((1-O36)/O36)-$F40)*$C$33*$C$40</f>
        <v>218.74999999999997</v>
      </c>
      <c r="P40" s="35">
        <f>(((1-P36)/P36)-$F40)*$C$33*$C$40</f>
        <v>375</v>
      </c>
    </row>
    <row r="41" spans="3:17" x14ac:dyDescent="0.25">
      <c r="C41" s="46">
        <f t="shared" si="1"/>
        <v>1</v>
      </c>
      <c r="D41" s="47">
        <v>1</v>
      </c>
      <c r="E41" s="48">
        <f t="shared" si="2"/>
        <v>0.33333333333333331</v>
      </c>
      <c r="F41" s="49">
        <f>(D41+1)/D41</f>
        <v>2</v>
      </c>
      <c r="G41" s="50" t="s">
        <v>31</v>
      </c>
      <c r="H41" s="50">
        <f t="shared" si="3"/>
        <v>300</v>
      </c>
      <c r="I41" s="51">
        <f>(((1-I36)/I36)-$F41)*$C$33*$C$41</f>
        <v>609.09090909090912</v>
      </c>
      <c r="J41" s="52">
        <f>(((1-J36)/J36)-$F41)*$C$33*$C$41</f>
        <v>469.23076923076917</v>
      </c>
      <c r="K41" s="52">
        <f>(((1-K36)/K36)-$F41)*$C$33*$C$41</f>
        <v>288.23529411764702</v>
      </c>
      <c r="L41" s="52">
        <f>(((1-L36)/L36)-$F41)*$C$33*$C$41</f>
        <v>226.31578947368425</v>
      </c>
      <c r="M41" s="52">
        <f>(((1-M36)/M36)-$F41)*$C$33*$C$41</f>
        <v>33.33333333333335</v>
      </c>
      <c r="N41" s="52">
        <f>(((1-N36)/N36)-$F41)*$C$33*$C$41</f>
        <v>12.499999999999956</v>
      </c>
      <c r="O41" s="52">
        <f>(((1-O36)/O36)-$F41)*$C$33*$C$41</f>
        <v>325</v>
      </c>
      <c r="P41" s="49">
        <f>(((1-P36)/P36)-$F41)*$C$33*$C$41</f>
        <v>533.33333333333337</v>
      </c>
    </row>
    <row r="42" spans="3:17" x14ac:dyDescent="0.25">
      <c r="I42" s="53" t="s">
        <v>32</v>
      </c>
      <c r="J42" s="53"/>
      <c r="K42" s="53"/>
      <c r="L42" s="53"/>
      <c r="M42" s="53"/>
      <c r="N42" s="53"/>
      <c r="O42" s="53"/>
      <c r="P42" s="53"/>
    </row>
    <row r="43" spans="3:17" x14ac:dyDescent="0.25">
      <c r="I43" s="54">
        <f>I37/$H$37</f>
        <v>0.81818181818181834</v>
      </c>
      <c r="J43" s="55">
        <f t="shared" ref="J43:P43" si="4">J37/$H$37</f>
        <v>0.53846153846153832</v>
      </c>
      <c r="K43" s="55">
        <f t="shared" si="4"/>
        <v>0.17647058823529405</v>
      </c>
      <c r="L43" s="55">
        <f t="shared" si="4"/>
        <v>5.2631578947368494E-2</v>
      </c>
      <c r="M43" s="55">
        <f t="shared" si="4"/>
        <v>-0.33333333333333331</v>
      </c>
      <c r="N43" s="55">
        <f t="shared" si="4"/>
        <v>-0.37500000000000011</v>
      </c>
      <c r="O43" s="55">
        <f t="shared" si="4"/>
        <v>0.25</v>
      </c>
      <c r="P43" s="56">
        <f t="shared" si="4"/>
        <v>0.66666666666666674</v>
      </c>
    </row>
    <row r="44" spans="3:17" x14ac:dyDescent="0.25">
      <c r="I44" s="57">
        <f>I38/$H$38</f>
        <v>1.2727272727272729</v>
      </c>
      <c r="J44" s="58">
        <f t="shared" ref="J44:P44" si="5">J38/$H$38</f>
        <v>0.92307692307692291</v>
      </c>
      <c r="K44" s="58">
        <f t="shared" si="5"/>
        <v>0.47058823529411753</v>
      </c>
      <c r="L44" s="58">
        <f t="shared" si="5"/>
        <v>0.31578947368421062</v>
      </c>
      <c r="M44" s="58">
        <f t="shared" si="5"/>
        <v>-0.16666666666666663</v>
      </c>
      <c r="N44" s="58">
        <f t="shared" si="5"/>
        <v>-0.21875000000000011</v>
      </c>
      <c r="O44" s="58">
        <f t="shared" si="5"/>
        <v>0.5625</v>
      </c>
      <c r="P44" s="59">
        <f t="shared" si="5"/>
        <v>1.0833333333333335</v>
      </c>
    </row>
    <row r="45" spans="3:17" x14ac:dyDescent="0.25">
      <c r="I45" s="57">
        <f>I39/$H$39</f>
        <v>1.5974025974025976</v>
      </c>
      <c r="J45" s="58">
        <f t="shared" ref="J45:P45" si="6">J39/$H$39</f>
        <v>1.1978021978021978</v>
      </c>
      <c r="K45" s="58">
        <f t="shared" si="6"/>
        <v>0.68067226890756294</v>
      </c>
      <c r="L45" s="58">
        <f t="shared" si="6"/>
        <v>0.50375939849624074</v>
      </c>
      <c r="M45" s="58">
        <f t="shared" si="6"/>
        <v>-4.7619047619047575E-2</v>
      </c>
      <c r="N45" s="58">
        <f t="shared" si="6"/>
        <v>-0.10714285714285728</v>
      </c>
      <c r="O45" s="58">
        <f t="shared" si="6"/>
        <v>0.7857142857142857</v>
      </c>
      <c r="P45" s="59">
        <f t="shared" si="6"/>
        <v>1.3809523809523812</v>
      </c>
    </row>
    <row r="46" spans="3:17" x14ac:dyDescent="0.25">
      <c r="I46" s="57">
        <f>I40/$H$40</f>
        <v>1.7272727272727273</v>
      </c>
      <c r="J46" s="58">
        <f t="shared" ref="J46:P46" si="7">J40/$H$40</f>
        <v>1.3076923076923075</v>
      </c>
      <c r="K46" s="58">
        <f t="shared" si="7"/>
        <v>0.76470588235294101</v>
      </c>
      <c r="L46" s="58">
        <f t="shared" si="7"/>
        <v>0.57894736842105277</v>
      </c>
      <c r="M46" s="58">
        <f t="shared" si="7"/>
        <v>0</v>
      </c>
      <c r="N46" s="58">
        <f t="shared" si="7"/>
        <v>-6.250000000000018E-2</v>
      </c>
      <c r="O46" s="58">
        <f t="shared" si="7"/>
        <v>0.87499999999999989</v>
      </c>
      <c r="P46" s="59">
        <f t="shared" si="7"/>
        <v>1.5</v>
      </c>
    </row>
    <row r="47" spans="3:17" x14ac:dyDescent="0.25">
      <c r="I47" s="60">
        <f>I41/$H$41</f>
        <v>2.0303030303030303</v>
      </c>
      <c r="J47" s="61">
        <f t="shared" ref="J47:P47" si="8">J41/$H$41</f>
        <v>1.5641025641025639</v>
      </c>
      <c r="K47" s="61">
        <f t="shared" si="8"/>
        <v>0.96078431372549</v>
      </c>
      <c r="L47" s="61">
        <f t="shared" si="8"/>
        <v>0.75438596491228083</v>
      </c>
      <c r="M47" s="61">
        <f t="shared" si="8"/>
        <v>0.11111111111111116</v>
      </c>
      <c r="N47" s="61">
        <f t="shared" si="8"/>
        <v>4.1666666666666519E-2</v>
      </c>
      <c r="O47" s="61">
        <f t="shared" si="8"/>
        <v>1.0833333333333333</v>
      </c>
      <c r="P47" s="62">
        <f t="shared" si="8"/>
        <v>1.7777777777777779</v>
      </c>
    </row>
    <row r="48" spans="3:17" x14ac:dyDescent="0.25">
      <c r="I48" s="53" t="s">
        <v>32</v>
      </c>
      <c r="J48" s="53"/>
      <c r="K48" s="53"/>
      <c r="L48" s="53"/>
      <c r="M48" s="53"/>
      <c r="N48" s="53"/>
      <c r="O48" s="53"/>
      <c r="P48" s="53"/>
    </row>
  </sheetData>
  <mergeCells count="22">
    <mergeCell ref="I42:P42"/>
    <mergeCell ref="I48:P48"/>
    <mergeCell ref="C5:D8"/>
    <mergeCell ref="E5:F8"/>
    <mergeCell ref="A11:B11"/>
    <mergeCell ref="C11:F11"/>
    <mergeCell ref="G11:P11"/>
    <mergeCell ref="H33:H36"/>
    <mergeCell ref="I33:P33"/>
    <mergeCell ref="I35:P35"/>
    <mergeCell ref="C36:D36"/>
    <mergeCell ref="E36:G36"/>
    <mergeCell ref="A1:B2"/>
    <mergeCell ref="C1:D2"/>
    <mergeCell ref="E1:F2"/>
    <mergeCell ref="G1:I2"/>
    <mergeCell ref="J1:J2"/>
    <mergeCell ref="A3:B4"/>
    <mergeCell ref="C3:D4"/>
    <mergeCell ref="E3:F4"/>
    <mergeCell ref="G3:I4"/>
    <mergeCell ref="J3:J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Имплайнды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2020-10-16T19:31:33Z</dcterms:created>
  <dcterms:modified xsi:type="dcterms:W3CDTF">2020-10-16T19:31:59Z</dcterms:modified>
</cp:coreProperties>
</file>