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ky\OneDrive\Рабочий стол\"/>
    </mc:Choice>
  </mc:AlternateContent>
  <xr:revisionPtr revIDLastSave="0" documentId="13_ncr:1_{70302364-118F-4C1B-8779-34CABF892A7C}" xr6:coauthVersionLast="40" xr6:coauthVersionMax="40" xr10:uidLastSave="{00000000-0000-0000-0000-000000000000}"/>
  <bookViews>
    <workbookView xWindow="0" yWindow="0" windowWidth="5550" windowHeight="8055" activeTab="6" xr2:uid="{00000000-000D-0000-FFFF-FFFF00000000}"/>
  </bookViews>
  <sheets>
    <sheet name="Tournaments" sheetId="1" r:id="rId1"/>
    <sheet name="Bankroll Chart" sheetId="2" r:id="rId2"/>
    <sheet name="Bankroll Rules" sheetId="3" r:id="rId3"/>
    <sheet name="SummaryData" sheetId="4" r:id="rId4"/>
    <sheet name="Worksheet" sheetId="5" r:id="rId5"/>
    <sheet name="AboutVersion" sheetId="6" r:id="rId6"/>
    <sheet name="ROOMS" sheetId="7" r:id="rId7"/>
  </sheets>
  <calcPr calcId="181029"/>
</workbook>
</file>

<file path=xl/calcChain.xml><?xml version="1.0" encoding="utf-8"?>
<calcChain xmlns="http://schemas.openxmlformats.org/spreadsheetml/2006/main">
  <c r="D12" i="7" l="1"/>
  <c r="D7" i="7" l="1"/>
  <c r="D6" i="7"/>
  <c r="D5" i="7"/>
  <c r="D4" i="7"/>
  <c r="D3" i="7"/>
  <c r="D2" i="7"/>
  <c r="D8" i="7" l="1"/>
  <c r="B3" i="3" s="1"/>
  <c r="G9" i="5" l="1"/>
  <c r="B9" i="4"/>
  <c r="B7" i="4"/>
  <c r="B4" i="4"/>
  <c r="B8" i="3"/>
  <c r="B10" i="3" s="1"/>
  <c r="B7" i="3"/>
  <c r="B9" i="3" s="1"/>
  <c r="B3" i="2"/>
  <c r="B2" i="2"/>
  <c r="A2" i="2"/>
  <c r="G7" i="5"/>
  <c r="K12" i="1"/>
  <c r="H8" i="5" s="1"/>
  <c r="J12" i="1"/>
  <c r="C4" i="1" s="1"/>
  <c r="B8" i="4" s="1"/>
  <c r="I12" i="1"/>
  <c r="A12" i="1"/>
  <c r="A13" i="1" s="1"/>
  <c r="N11" i="1"/>
  <c r="O12" i="1" s="1"/>
  <c r="G6" i="1"/>
  <c r="G5" i="1"/>
  <c r="G4" i="1"/>
  <c r="C3" i="1"/>
  <c r="M12" i="1" l="1"/>
  <c r="A3" i="2"/>
  <c r="L12" i="1"/>
  <c r="P12" i="1"/>
  <c r="C6" i="1"/>
  <c r="B6" i="4" s="1"/>
  <c r="N12" i="1"/>
  <c r="G7" i="1"/>
  <c r="A4" i="2"/>
  <c r="A14" i="1"/>
  <c r="B6" i="2"/>
  <c r="G5" i="5"/>
  <c r="G8" i="5"/>
  <c r="I8" i="5" s="1"/>
  <c r="B5" i="4"/>
  <c r="H6" i="5"/>
  <c r="H9" i="5"/>
  <c r="I9" i="5" s="1"/>
  <c r="B4" i="2"/>
  <c r="G6" i="5"/>
  <c r="D1" i="1"/>
  <c r="H5" i="5"/>
  <c r="H7" i="5"/>
  <c r="I7" i="5" s="1"/>
  <c r="B5" i="2"/>
  <c r="B7" i="2"/>
  <c r="I6" i="5" l="1"/>
  <c r="B3" i="4"/>
  <c r="B4" i="5"/>
  <c r="B6" i="5" s="1"/>
  <c r="I5" i="5"/>
  <c r="A5" i="2"/>
  <c r="A15" i="1"/>
  <c r="A6" i="2" l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B10" i="5"/>
  <c r="A7" i="2" l="1"/>
  <c r="C5" i="1"/>
  <c r="M5" i="1"/>
  <c r="M9" i="1"/>
  <c r="B5" i="5" l="1"/>
  <c r="C9" i="1"/>
  <c r="I6" i="1"/>
  <c r="I4" i="1"/>
  <c r="I5" i="1"/>
  <c r="I3" i="1"/>
  <c r="I7" i="1"/>
  <c r="G3" i="1"/>
  <c r="B7" i="5" l="1"/>
  <c r="B8" i="5" s="1"/>
  <c r="M6" i="1"/>
  <c r="B9" i="5" l="1"/>
  <c r="M4" i="1" s="1"/>
  <c r="M8" i="1" s="1"/>
  <c r="M3" i="1"/>
  <c r="J1" i="1"/>
  <c r="M7" i="1"/>
</calcChain>
</file>

<file path=xl/sharedStrings.xml><?xml version="1.0" encoding="utf-8"?>
<sst xmlns="http://schemas.openxmlformats.org/spreadsheetml/2006/main" count="111" uniqueCount="95">
  <si>
    <t>Bankroll Rules</t>
  </si>
  <si>
    <t>Current Bankroll:</t>
  </si>
  <si>
    <t xml:space="preserve">Fill out the parameters in white below to define your bankroll management strategy.							
</t>
  </si>
  <si>
    <t>Starting Bankroll</t>
  </si>
  <si>
    <t>How much you will start your MTT challenge with</t>
  </si>
  <si>
    <t>Buyin % of BR</t>
  </si>
  <si>
    <t>The % of your bankroll you're willing to invest in a single tournament (1-2% is best)</t>
  </si>
  <si>
    <t>Fudge Factor</t>
  </si>
  <si>
    <t>Gives you a little bit of wiggle room to stay at the same level before dropping down</t>
  </si>
  <si>
    <t>Max above avg BI</t>
  </si>
  <si>
    <t>Hit a big win Bankroll shoots up. Doesn't mean your skills have. Keeps you from moving up too fast.</t>
  </si>
  <si>
    <t>Sugg. Buy In:</t>
  </si>
  <si>
    <t>Recc Buyin</t>
  </si>
  <si>
    <t>The recommended buy-in according to your bankroll rules (for reference)</t>
  </si>
  <si>
    <t>Max Buyin</t>
  </si>
  <si>
    <t>The maximum buy-in according to rules and fudge factor (for reference)</t>
  </si>
  <si>
    <t>Num Games</t>
  </si>
  <si>
    <t>Overall Stats</t>
  </si>
  <si>
    <t>The number of buy-ins according to your bankroll rules (for reference)</t>
  </si>
  <si>
    <t>Num Games w/FF</t>
  </si>
  <si>
    <t>Finish Positions</t>
  </si>
  <si>
    <t>Buy-ins</t>
  </si>
  <si>
    <t>Total Profit</t>
  </si>
  <si>
    <t>ITM %</t>
  </si>
  <si>
    <t>The number of buy-ins according to your bankroll rules with Fudge Factor (for reference)</t>
  </si>
  <si>
    <t>Chart Settings</t>
  </si>
  <si>
    <t>Winnings Only?</t>
  </si>
  <si>
    <t>Late %</t>
  </si>
  <si>
    <t>Shows only the profit, not the entire bankroll (TRUE or FALSE)</t>
  </si>
  <si>
    <t>Suggested BI</t>
  </si>
  <si>
    <t>Total Time</t>
  </si>
  <si>
    <t>1st</t>
  </si>
  <si>
    <t>Mid Late %</t>
  </si>
  <si>
    <t>Allowable BI</t>
  </si>
  <si>
    <t>Tourneys Played</t>
  </si>
  <si>
    <t>2nd</t>
  </si>
  <si>
    <t>Midde %</t>
  </si>
  <si>
    <t>Max BI (not recc'd)</t>
  </si>
  <si>
    <t>ROI</t>
  </si>
  <si>
    <t>3rd</t>
  </si>
  <si>
    <t>Early Mid %</t>
  </si>
  <si>
    <t>Summary Data</t>
  </si>
  <si>
    <t>Gathers information to be used in the 'Bankroll Summary Spreadsheet'</t>
  </si>
  <si>
    <t>Average BI</t>
  </si>
  <si>
    <t>Bankroll</t>
  </si>
  <si>
    <t>BuyIn ROI</t>
  </si>
  <si>
    <t>4 - 10</t>
  </si>
  <si>
    <t>Profit</t>
  </si>
  <si>
    <t>Buy-in ROI</t>
  </si>
  <si>
    <t>$/hr</t>
  </si>
  <si>
    <t>Tournament</t>
  </si>
  <si>
    <t>Do not modify anything on this sheet</t>
  </si>
  <si>
    <t>Between</t>
  </si>
  <si>
    <t>max</t>
  </si>
  <si>
    <t>min</t>
  </si>
  <si>
    <t>&gt; max</t>
  </si>
  <si>
    <t>&gt; min</t>
  </si>
  <si>
    <t>btwn</t>
  </si>
  <si>
    <t>Average BuyIn</t>
  </si>
  <si>
    <t>Early %</t>
  </si>
  <si>
    <t>Sugg BIs Avail.</t>
  </si>
  <si>
    <t>Max BI</t>
  </si>
  <si>
    <t>$/Hr</t>
  </si>
  <si>
    <t>Max based on ABI</t>
  </si>
  <si>
    <t>Allow BIs Avail.</t>
  </si>
  <si>
    <t>$/Tournament</t>
  </si>
  <si>
    <t>Max Bis Avail.</t>
  </si>
  <si>
    <t>#</t>
  </si>
  <si>
    <t>Date</t>
  </si>
  <si>
    <t>Start Time</t>
  </si>
  <si>
    <t>Finish Time</t>
  </si>
  <si>
    <t>Size</t>
  </si>
  <si>
    <t>Total Buy-in</t>
  </si>
  <si>
    <t>Place Finished</t>
  </si>
  <si>
    <t>Prize</t>
  </si>
  <si>
    <t>Length</t>
  </si>
  <si>
    <t>Placed %</t>
  </si>
  <si>
    <t>Sugg BI Fudged</t>
  </si>
  <si>
    <t>BI % of BR</t>
  </si>
  <si>
    <t>Profit % of BR</t>
  </si>
  <si>
    <t>Notes</t>
  </si>
  <si>
    <t>Max BI Fudged</t>
  </si>
  <si>
    <t>Version</t>
  </si>
  <si>
    <t>1.00</t>
  </si>
  <si>
    <t>Pokerstars</t>
  </si>
  <si>
    <t>Pokerstars ES</t>
  </si>
  <si>
    <t>Party</t>
  </si>
  <si>
    <t>American Cardrooms</t>
  </si>
  <si>
    <t>Winamax</t>
  </si>
  <si>
    <t>Pokermatch</t>
  </si>
  <si>
    <t>ROOMS</t>
  </si>
  <si>
    <t>BANKROLL</t>
  </si>
  <si>
    <t>euro rate</t>
  </si>
  <si>
    <t>Skrill</t>
  </si>
  <si>
    <t>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</si>
</sst>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#,##0.###############"/>
    <numFmt numFmtId="166" formatCode="&quot;$&quot;#,##0"/>
    <numFmt numFmtId="167" formatCode="&quot;$&quot;#,##0.0000"/>
    <numFmt numFmtId="168" formatCode="m/d/yyyy\ h:mm:ss"/>
  </numFmts>
  <fonts count="14" x14ac:knownFonts="1">
    <font>
      <sz val="10"/>
      <color rgb="FF000000"/>
      <name val="Arial"/>
    </font>
    <font>
      <b/>
      <sz val="12"/>
      <color rgb="FFFFFFFF"/>
      <name val="Arial"/>
    </font>
    <font>
      <b/>
      <sz val="14"/>
      <color rgb="FFFFFFFF"/>
      <name val="Arial"/>
    </font>
    <font>
      <sz val="10"/>
      <color rgb="FFFFFFFF"/>
      <name val="Arial"/>
    </font>
    <font>
      <sz val="10"/>
      <name val="Arial"/>
    </font>
    <font>
      <b/>
      <sz val="10"/>
      <color rgb="FFFFFFFF"/>
      <name val="Arial"/>
    </font>
    <font>
      <b/>
      <u/>
      <sz val="10"/>
      <color rgb="FF0000FF"/>
      <name val="Arial"/>
    </font>
    <font>
      <b/>
      <sz val="10"/>
      <name val="Arial"/>
    </font>
    <font>
      <sz val="10"/>
      <color rgb="FF000000"/>
      <name val="Arial"/>
    </font>
    <font>
      <sz val="18"/>
      <color rgb="FFFFFFFF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3366"/>
        <bgColor rgb="FF003366"/>
      </patternFill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  <fill>
      <patternFill patternType="solid">
        <fgColor rgb="FFDDDDDD"/>
        <bgColor rgb="FFDDDDDD"/>
      </patternFill>
    </fill>
    <fill>
      <patternFill patternType="solid">
        <fgColor rgb="FF0000FF"/>
        <bgColor rgb="FF0000FF"/>
      </patternFill>
    </fill>
    <fill>
      <patternFill patternType="solid">
        <fgColor rgb="FF800000"/>
        <bgColor rgb="FF800000"/>
      </patternFill>
    </fill>
    <fill>
      <patternFill patternType="solid">
        <fgColor rgb="FFFFFFFF"/>
        <bgColor rgb="FFFFFFFF"/>
      </patternFill>
    </fill>
    <fill>
      <patternFill patternType="solid">
        <fgColor rgb="FF003300"/>
        <bgColor rgb="FF003300"/>
      </patternFill>
    </fill>
    <fill>
      <patternFill patternType="solid">
        <fgColor rgb="FFFFFF99"/>
        <bgColor rgb="FFFFFF99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164" fontId="4" fillId="0" borderId="0" xfId="0" applyNumberFormat="1" applyFont="1" applyAlignment="1">
      <alignment wrapText="1"/>
    </xf>
    <xf numFmtId="10" fontId="4" fillId="0" borderId="0" xfId="0" applyNumberFormat="1" applyFont="1" applyAlignment="1">
      <alignment wrapText="1"/>
    </xf>
    <xf numFmtId="164" fontId="4" fillId="6" borderId="0" xfId="0" applyNumberFormat="1" applyFont="1" applyFill="1" applyAlignment="1">
      <alignment wrapText="1"/>
    </xf>
    <xf numFmtId="3" fontId="4" fillId="6" borderId="0" xfId="0" applyNumberFormat="1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3" fontId="4" fillId="0" borderId="0" xfId="0" applyNumberFormat="1" applyFont="1" applyAlignment="1">
      <alignment wrapText="1"/>
    </xf>
    <xf numFmtId="10" fontId="4" fillId="6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0" fontId="4" fillId="6" borderId="0" xfId="0" applyFont="1" applyFill="1" applyAlignment="1">
      <alignment wrapText="1"/>
    </xf>
    <xf numFmtId="164" fontId="4" fillId="6" borderId="0" xfId="0" applyNumberFormat="1" applyFont="1" applyFill="1" applyAlignment="1">
      <alignment wrapText="1"/>
    </xf>
    <xf numFmtId="165" fontId="7" fillId="4" borderId="0" xfId="0" applyNumberFormat="1" applyFont="1" applyFill="1" applyAlignment="1">
      <alignment wrapText="1"/>
    </xf>
    <xf numFmtId="166" fontId="4" fillId="6" borderId="0" xfId="0" applyNumberFormat="1" applyFont="1" applyFill="1" applyAlignment="1">
      <alignment wrapText="1"/>
    </xf>
    <xf numFmtId="21" fontId="4" fillId="6" borderId="0" xfId="0" applyNumberFormat="1" applyFont="1" applyFill="1" applyAlignment="1">
      <alignment wrapText="1"/>
    </xf>
    <xf numFmtId="167" fontId="4" fillId="6" borderId="0" xfId="0" applyNumberFormat="1" applyFont="1" applyFill="1" applyAlignment="1">
      <alignment wrapText="1"/>
    </xf>
    <xf numFmtId="0" fontId="5" fillId="7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10" fontId="4" fillId="6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164" fontId="4" fillId="9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4" fillId="4" borderId="0" xfId="0" applyFont="1" applyFill="1" applyAlignment="1">
      <alignment wrapText="1"/>
    </xf>
    <xf numFmtId="0" fontId="10" fillId="5" borderId="0" xfId="0" applyFont="1" applyFill="1" applyAlignment="1">
      <alignment horizontal="center" wrapText="1"/>
    </xf>
    <xf numFmtId="0" fontId="5" fillId="10" borderId="0" xfId="0" applyFont="1" applyFill="1" applyAlignment="1">
      <alignment horizontal="center" wrapText="1"/>
    </xf>
    <xf numFmtId="0" fontId="10" fillId="11" borderId="0" xfId="0" applyFont="1" applyFill="1" applyAlignment="1">
      <alignment horizontal="center" wrapText="1"/>
    </xf>
    <xf numFmtId="0" fontId="4" fillId="6" borderId="0" xfId="0" applyFont="1" applyFill="1" applyAlignment="1">
      <alignment wrapText="1"/>
    </xf>
    <xf numFmtId="164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/>
    <xf numFmtId="0" fontId="4" fillId="6" borderId="2" xfId="0" applyFont="1" applyFill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21" fontId="4" fillId="0" borderId="4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164" fontId="4" fillId="6" borderId="6" xfId="0" applyNumberFormat="1" applyFont="1" applyFill="1" applyBorder="1" applyAlignment="1">
      <alignment wrapText="1"/>
    </xf>
    <xf numFmtId="21" fontId="4" fillId="6" borderId="0" xfId="0" applyNumberFormat="1" applyFont="1" applyFill="1" applyAlignment="1">
      <alignment wrapText="1"/>
    </xf>
    <xf numFmtId="9" fontId="4" fillId="6" borderId="0" xfId="0" applyNumberFormat="1" applyFont="1" applyFill="1" applyAlignment="1">
      <alignment wrapText="1"/>
    </xf>
    <xf numFmtId="0" fontId="4" fillId="9" borderId="0" xfId="0" applyFont="1" applyFill="1" applyAlignment="1"/>
    <xf numFmtId="168" fontId="4" fillId="9" borderId="0" xfId="0" applyNumberFormat="1" applyFont="1" applyFill="1" applyAlignment="1">
      <alignment wrapText="1"/>
    </xf>
    <xf numFmtId="3" fontId="4" fillId="9" borderId="0" xfId="0" applyNumberFormat="1" applyFont="1" applyFill="1" applyAlignment="1">
      <alignment wrapText="1"/>
    </xf>
    <xf numFmtId="10" fontId="4" fillId="9" borderId="0" xfId="0" applyNumberFormat="1" applyFont="1" applyFill="1" applyAlignment="1">
      <alignment wrapText="1"/>
    </xf>
    <xf numFmtId="9" fontId="4" fillId="9" borderId="0" xfId="0" applyNumberFormat="1" applyFont="1" applyFill="1" applyAlignment="1">
      <alignment wrapText="1"/>
    </xf>
    <xf numFmtId="164" fontId="4" fillId="6" borderId="0" xfId="0" applyNumberFormat="1" applyFont="1" applyFill="1" applyAlignment="1">
      <alignment wrapText="1"/>
    </xf>
    <xf numFmtId="10" fontId="4" fillId="6" borderId="0" xfId="0" applyNumberFormat="1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12" borderId="0" xfId="0" applyFont="1" applyFill="1" applyAlignment="1">
      <alignment horizontal="center" wrapText="1"/>
    </xf>
    <xf numFmtId="164" fontId="4" fillId="6" borderId="0" xfId="0" applyNumberFormat="1" applyFont="1" applyFill="1" applyAlignment="1">
      <alignment wrapText="1"/>
    </xf>
    <xf numFmtId="10" fontId="4" fillId="6" borderId="0" xfId="0" applyNumberFormat="1" applyFont="1" applyFill="1" applyAlignment="1">
      <alignment wrapText="1"/>
    </xf>
    <xf numFmtId="2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64" fontId="4" fillId="6" borderId="0" xfId="0" applyNumberFormat="1" applyFont="1" applyFill="1" applyAlignment="1">
      <alignment wrapText="1"/>
    </xf>
    <xf numFmtId="0" fontId="0" fillId="0" borderId="0" xfId="0" applyFont="1" applyAlignment="1">
      <alignment wrapText="1"/>
    </xf>
    <xf numFmtId="0" fontId="4" fillId="6" borderId="0" xfId="0" applyFont="1" applyFill="1" applyAlignment="1">
      <alignment wrapText="1"/>
    </xf>
    <xf numFmtId="46" fontId="4" fillId="6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0" fontId="4" fillId="6" borderId="0" xfId="0" applyNumberFormat="1" applyFont="1" applyFill="1" applyAlignment="1">
      <alignment wrapText="1"/>
    </xf>
    <xf numFmtId="3" fontId="4" fillId="6" borderId="0" xfId="0" applyNumberFormat="1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9" fillId="8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0" fillId="13" borderId="0" xfId="0" applyFont="1" applyFill="1" applyAlignment="1">
      <alignment wrapText="1"/>
    </xf>
  </cellXfs>
  <cellStyles count="1">
    <cellStyle name="Обычный" xfId="0" builtinId="0"/>
  </cellStyles>
  <dxfs count="12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  <dxf>
      <font>
        <color rgb="FF008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b="0"/>
            </a:pPr>
            <a:r>
              <a:rPr lang="en-US"/>
              <a:t>Tournament Bankroll</a:t>
            </a:r>
          </a:p>
        </c:rich>
      </c:tx>
      <c:overlay val="0"/>
    </c:title>
    <c:autoTitleDeleted val="0"/>
    <c:plotArea>
      <c:layout/>
      <c:areaChart>
        <c:grouping val="standard"/>
        <c:varyColors val="1"/>
        <c:ser>
          <c:idx val="0"/>
          <c:order val="0"/>
          <c:tx>
            <c:strRef>
              <c:f>'Bankroll Chart'!$B$1</c:f>
              <c:strCache>
                <c:ptCount val="1"/>
                <c:pt idx="0">
                  <c:v>Bankroll</c:v>
                </c:pt>
              </c:strCache>
            </c:strRef>
          </c:tx>
          <c:spPr>
            <a:solidFill>
              <a:srgbClr val="4684EE">
                <a:alpha val="30000"/>
              </a:srgbClr>
            </a:solidFill>
            <a:ln w="19050" cmpd="sng">
              <a:solidFill>
                <a:srgbClr val="4684EE"/>
              </a:solidFill>
            </a:ln>
          </c:spPr>
          <c:cat>
            <c:numRef>
              <c:f>'Bankroll Chart'!$A$2:$A$7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'Bankroll Chart'!$B$2:$B$7</c:f>
              <c:numCache>
                <c:formatCode>"$"#\ ##0.00</c:formatCode>
                <c:ptCount val="6"/>
                <c:pt idx="0">
                  <c:v>0</c:v>
                </c:pt>
                <c:pt idx="1">
                  <c:v>-2.75</c:v>
                </c:pt>
                <c:pt idx="2">
                  <c:v>-2.75</c:v>
                </c:pt>
                <c:pt idx="3">
                  <c:v>-2.75</c:v>
                </c:pt>
                <c:pt idx="4">
                  <c:v>-2.75</c:v>
                </c:pt>
                <c:pt idx="5">
                  <c:v>-2.75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8-45B8-97A8-E9C7DE961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7437182"/>
        <c:axId val="1818068022"/>
      </c:areaChart>
      <c:catAx>
        <c:axId val="11574371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/>
                </a:pPr>
                <a:r>
                  <a:rPr lang="en-US"/>
                  <a:t>Tournaments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uk-UA"/>
          </a:p>
        </c:txPr>
        <c:crossAx val="1818068022"/>
        <c:crosses val="autoZero"/>
        <c:auto val="1"/>
        <c:lblAlgn val="ctr"/>
        <c:lblOffset val="100"/>
        <c:noMultiLvlLbl val="1"/>
      </c:catAx>
      <c:valAx>
        <c:axId val="18180680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/>
                </a:pPr>
                <a:r>
                  <a:rPr lang="en-US"/>
                  <a:t>Bankroll ($)</a:t>
                </a:r>
              </a:p>
            </c:rich>
          </c:tx>
          <c:overlay val="0"/>
        </c:title>
        <c:numFmt formatCode="&quot;$&quot;#\ ##0.0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uk-UA"/>
          </a:p>
        </c:txPr>
        <c:crossAx val="1157437182"/>
        <c:crosses val="autoZero"/>
        <c:crossBetween val="midCat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47625</xdr:rowOff>
    </xdr:from>
    <xdr:to>
      <xdr:col>6</xdr:col>
      <xdr:colOff>981075</xdr:colOff>
      <xdr:row>21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"/>
  <sheetViews>
    <sheetView workbookViewId="0">
      <pane ySplit="10" topLeftCell="A11" activePane="bottomLeft" state="frozen"/>
      <selection pane="bottomLeft" activeCell="A10" sqref="A10:H61"/>
    </sheetView>
  </sheetViews>
  <sheetFormatPr defaultColWidth="14.42578125" defaultRowHeight="12.75" customHeight="1" x14ac:dyDescent="0.2"/>
  <cols>
    <col min="1" max="1" width="6.85546875" customWidth="1"/>
    <col min="2" max="2" width="12.7109375" customWidth="1"/>
    <col min="3" max="3" width="8.42578125" customWidth="1"/>
    <col min="4" max="4" width="9" customWidth="1"/>
    <col min="5" max="5" width="7.5703125" customWidth="1"/>
    <col min="6" max="6" width="8.28515625" customWidth="1"/>
    <col min="7" max="7" width="9" customWidth="1"/>
    <col min="8" max="8" width="13.7109375" customWidth="1"/>
    <col min="9" max="9" width="8.28515625" customWidth="1"/>
    <col min="10" max="10" width="7.140625" customWidth="1"/>
    <col min="11" max="11" width="7.5703125" customWidth="1"/>
    <col min="12" max="12" width="12.42578125" customWidth="1"/>
    <col min="13" max="13" width="12.85546875" customWidth="1"/>
    <col min="14" max="14" width="11.85546875" customWidth="1"/>
    <col min="15" max="15" width="7.28515625" customWidth="1"/>
    <col min="16" max="16" width="8.7109375" customWidth="1"/>
    <col min="17" max="17" width="21.28515625" customWidth="1"/>
  </cols>
  <sheetData>
    <row r="1" spans="1:17" s="50" customFormat="1" x14ac:dyDescent="0.2">
      <c r="A1" s="71" t="s">
        <v>1</v>
      </c>
      <c r="B1" s="68"/>
      <c r="C1" s="68"/>
      <c r="D1" s="70">
        <f>N11+C3</f>
        <v>6.49</v>
      </c>
      <c r="E1" s="68"/>
      <c r="F1" s="68"/>
      <c r="G1" s="68"/>
      <c r="H1" s="71" t="s">
        <v>11</v>
      </c>
      <c r="I1" s="68"/>
      <c r="J1" s="70">
        <f>Worksheet!B8</f>
        <v>6.4899999999999999E-2</v>
      </c>
      <c r="K1" s="68"/>
      <c r="L1" s="68"/>
      <c r="M1" s="67"/>
      <c r="N1" s="68"/>
      <c r="O1" s="69"/>
      <c r="P1" s="68"/>
      <c r="Q1" s="68"/>
    </row>
    <row r="2" spans="1:17" ht="12.75" customHeight="1" x14ac:dyDescent="0.2">
      <c r="A2" s="72" t="s">
        <v>17</v>
      </c>
      <c r="B2" s="61"/>
      <c r="C2" s="61"/>
      <c r="D2" s="61"/>
      <c r="E2" s="8"/>
      <c r="F2" s="72" t="s">
        <v>20</v>
      </c>
      <c r="G2" s="61"/>
      <c r="H2" s="61"/>
      <c r="I2" s="61"/>
      <c r="J2" s="8"/>
      <c r="K2" s="72" t="s">
        <v>21</v>
      </c>
      <c r="L2" s="61"/>
      <c r="M2" s="61"/>
      <c r="N2" s="61"/>
      <c r="O2" s="9"/>
    </row>
    <row r="3" spans="1:17" ht="12.75" customHeight="1" x14ac:dyDescent="0.2">
      <c r="A3" s="64" t="s">
        <v>22</v>
      </c>
      <c r="B3" s="61"/>
      <c r="C3" s="60">
        <f>SUM(I12:I2000)</f>
        <v>-2.75</v>
      </c>
      <c r="D3" s="61"/>
      <c r="E3" s="9"/>
      <c r="F3" s="10" t="s">
        <v>23</v>
      </c>
      <c r="G3" s="12">
        <f>IF($C$5 &gt; 0, COUNTIF(H12:H2000, "&gt;0")/C5, 0)</f>
        <v>0</v>
      </c>
      <c r="H3" s="10" t="s">
        <v>27</v>
      </c>
      <c r="I3" s="12">
        <f>IF($C$5 &gt; 0, Worksheet!I5/$C$5, "")</f>
        <v>0</v>
      </c>
      <c r="J3" s="9"/>
      <c r="K3" s="64" t="s">
        <v>29</v>
      </c>
      <c r="L3" s="61"/>
      <c r="M3" s="60">
        <f>Worksheet!B8</f>
        <v>6.4899999999999999E-2</v>
      </c>
      <c r="N3" s="61"/>
      <c r="O3" s="9"/>
    </row>
    <row r="4" spans="1:17" ht="12.75" customHeight="1" x14ac:dyDescent="0.2">
      <c r="A4" s="64" t="s">
        <v>30</v>
      </c>
      <c r="B4" s="61"/>
      <c r="C4" s="63">
        <f>SUM(J12:J2000)</f>
        <v>5.208333333333337E-2</v>
      </c>
      <c r="D4" s="61"/>
      <c r="E4" s="9"/>
      <c r="F4" s="10" t="s">
        <v>31</v>
      </c>
      <c r="G4" s="14">
        <f>COUNTIF(G12:G2000,"=1")</f>
        <v>0</v>
      </c>
      <c r="H4" s="10" t="s">
        <v>32</v>
      </c>
      <c r="I4" s="12">
        <f>IF($C$5 &gt; 0, Worksheet!I6/$C$5, "")</f>
        <v>0</v>
      </c>
      <c r="J4" s="9"/>
      <c r="K4" s="64" t="s">
        <v>33</v>
      </c>
      <c r="L4" s="61"/>
      <c r="M4" s="60">
        <f>Worksheet!B9</f>
        <v>8.4370000000000001E-2</v>
      </c>
      <c r="N4" s="61"/>
      <c r="O4" s="9"/>
    </row>
    <row r="5" spans="1:17" ht="12.75" customHeight="1" x14ac:dyDescent="0.2">
      <c r="A5" s="64" t="s">
        <v>34</v>
      </c>
      <c r="B5" s="61"/>
      <c r="C5" s="62">
        <f>COUNT(A12:A2000)</f>
        <v>50</v>
      </c>
      <c r="D5" s="61"/>
      <c r="E5" s="9"/>
      <c r="F5" s="10" t="s">
        <v>35</v>
      </c>
      <c r="G5" s="14">
        <f>COUNTIF(G12:G2000,"=2")</f>
        <v>0</v>
      </c>
      <c r="H5" s="10" t="s">
        <v>36</v>
      </c>
      <c r="I5" s="12">
        <f>IF($C$5 &gt; 0, Worksheet!I7/$C$5, "")</f>
        <v>0</v>
      </c>
      <c r="J5" s="9"/>
      <c r="K5" s="64" t="s">
        <v>37</v>
      </c>
      <c r="L5" s="61"/>
      <c r="M5" s="60">
        <f>Worksheet!B10</f>
        <v>8.4370000000000001E-2</v>
      </c>
      <c r="N5" s="61"/>
      <c r="O5" s="9"/>
    </row>
    <row r="6" spans="1:17" ht="12.75" customHeight="1" x14ac:dyDescent="0.2">
      <c r="A6" s="64" t="s">
        <v>38</v>
      </c>
      <c r="B6" s="61"/>
      <c r="C6" s="65">
        <f>C3/N11</f>
        <v>-0.29761904761904762</v>
      </c>
      <c r="D6" s="61"/>
      <c r="E6" s="9"/>
      <c r="F6" s="10" t="s">
        <v>39</v>
      </c>
      <c r="G6" s="14">
        <f>COUNTIF(G12:G2000,"=3")</f>
        <v>0</v>
      </c>
      <c r="H6" s="10" t="s">
        <v>40</v>
      </c>
      <c r="I6" s="12">
        <f>IF($C$5 &gt; 0, Worksheet!I8/$C$5, "")</f>
        <v>0.02</v>
      </c>
      <c r="J6" s="9"/>
      <c r="K6" s="64" t="s">
        <v>43</v>
      </c>
      <c r="L6" s="61"/>
      <c r="M6" s="60">
        <f>Worksheet!B5</f>
        <v>2.75</v>
      </c>
      <c r="N6" s="61"/>
      <c r="O6" s="9"/>
    </row>
    <row r="7" spans="1:17" ht="12.75" customHeight="1" x14ac:dyDescent="0.2">
      <c r="A7" s="64" t="s">
        <v>45</v>
      </c>
      <c r="B7" s="61"/>
      <c r="C7" s="65">
        <v>3.566545455</v>
      </c>
      <c r="D7" s="61"/>
      <c r="E7" s="9"/>
      <c r="F7" s="16" t="s">
        <v>46</v>
      </c>
      <c r="G7" s="14">
        <f>COUNTIF(G12:G2000,"&lt;11")-SUM(G4:G6)</f>
        <v>0</v>
      </c>
      <c r="H7" s="10" t="s">
        <v>59</v>
      </c>
      <c r="I7" s="12">
        <f>IF($C$5 &gt; 0, Worksheet!I9/$C$5, "")</f>
        <v>0</v>
      </c>
      <c r="J7" s="9"/>
      <c r="K7" s="64" t="s">
        <v>60</v>
      </c>
      <c r="L7" s="61"/>
      <c r="M7" s="66">
        <f>D1/Worksheet!B8</f>
        <v>100</v>
      </c>
      <c r="N7" s="61"/>
      <c r="O7" s="9"/>
    </row>
    <row r="8" spans="1:17" ht="12.75" customHeight="1" x14ac:dyDescent="0.2">
      <c r="A8" s="64" t="s">
        <v>62</v>
      </c>
      <c r="B8" s="61"/>
      <c r="C8" s="60">
        <v>7.8464</v>
      </c>
      <c r="D8" s="61"/>
      <c r="E8" s="9"/>
      <c r="F8" s="25"/>
      <c r="G8" s="14"/>
      <c r="H8" s="26"/>
      <c r="I8" s="14"/>
      <c r="J8" s="9"/>
      <c r="K8" s="64" t="s">
        <v>64</v>
      </c>
      <c r="L8" s="61"/>
      <c r="M8" s="66">
        <f>D1/M4</f>
        <v>76.92307692307692</v>
      </c>
      <c r="N8" s="61"/>
      <c r="O8" s="9"/>
    </row>
    <row r="9" spans="1:17" ht="12.75" customHeight="1" x14ac:dyDescent="0.2">
      <c r="A9" s="64" t="s">
        <v>65</v>
      </c>
      <c r="B9" s="61"/>
      <c r="C9" s="60">
        <f>IF(C5&gt;0, C3/C5, 0)</f>
        <v>-5.5E-2</v>
      </c>
      <c r="D9" s="61"/>
      <c r="E9" s="9"/>
      <c r="F9" s="25"/>
      <c r="G9" s="14"/>
      <c r="H9" s="26"/>
      <c r="I9" s="14"/>
      <c r="J9" s="9"/>
      <c r="K9" s="64" t="s">
        <v>66</v>
      </c>
      <c r="L9" s="61"/>
      <c r="M9" s="66">
        <f>D1/Worksheet!B10</f>
        <v>76.92307692307692</v>
      </c>
      <c r="N9" s="61"/>
      <c r="O9" s="9"/>
    </row>
    <row r="10" spans="1:17" ht="12.75" customHeight="1" x14ac:dyDescent="0.2">
      <c r="A10" s="7" t="s">
        <v>67</v>
      </c>
      <c r="B10" s="27" t="s">
        <v>68</v>
      </c>
      <c r="C10" s="27" t="s">
        <v>69</v>
      </c>
      <c r="D10" s="27" t="s">
        <v>70</v>
      </c>
      <c r="E10" s="27" t="s">
        <v>71</v>
      </c>
      <c r="F10" s="27" t="s">
        <v>72</v>
      </c>
      <c r="G10" s="27" t="s">
        <v>73</v>
      </c>
      <c r="H10" s="27" t="s">
        <v>74</v>
      </c>
      <c r="I10" s="7" t="s">
        <v>47</v>
      </c>
      <c r="J10" s="7" t="s">
        <v>75</v>
      </c>
      <c r="K10" s="7" t="s">
        <v>76</v>
      </c>
      <c r="L10" s="7" t="s">
        <v>38</v>
      </c>
      <c r="M10" s="7" t="s">
        <v>62</v>
      </c>
      <c r="N10" s="28" t="s">
        <v>44</v>
      </c>
      <c r="O10" s="7" t="s">
        <v>78</v>
      </c>
      <c r="P10" s="7" t="s">
        <v>79</v>
      </c>
      <c r="Q10" s="29" t="s">
        <v>80</v>
      </c>
    </row>
    <row r="11" spans="1:17" ht="12.75" customHeight="1" x14ac:dyDescent="0.2">
      <c r="A11" s="30">
        <v>0</v>
      </c>
      <c r="B11" s="58"/>
      <c r="C11" s="59"/>
      <c r="D11" s="59"/>
      <c r="E11" s="59"/>
      <c r="F11" s="59"/>
      <c r="G11" s="59"/>
      <c r="H11" s="59"/>
      <c r="I11" s="60"/>
      <c r="J11" s="61"/>
      <c r="K11" s="61"/>
      <c r="L11" s="61"/>
      <c r="M11" s="61"/>
      <c r="N11" s="5">
        <f>'Bankroll Rules'!B3</f>
        <v>9.24</v>
      </c>
      <c r="O11" s="62"/>
      <c r="P11" s="61"/>
      <c r="Q11" s="33"/>
    </row>
    <row r="12" spans="1:17" ht="12.75" customHeight="1" x14ac:dyDescent="0.2">
      <c r="A12" s="34">
        <f t="shared" ref="A12:A61" si="0">A11+1</f>
        <v>1</v>
      </c>
      <c r="B12" s="35">
        <v>40179</v>
      </c>
      <c r="C12" s="36">
        <v>0.39583333333333331</v>
      </c>
      <c r="D12" s="36">
        <v>0.44791666666666669</v>
      </c>
      <c r="E12" s="37">
        <v>2000</v>
      </c>
      <c r="F12" s="38">
        <v>2.75</v>
      </c>
      <c r="G12" s="37">
        <v>1224</v>
      </c>
      <c r="H12" s="39">
        <v>0</v>
      </c>
      <c r="I12" s="40">
        <f t="shared" ref="I12" si="1">H12-F12</f>
        <v>-2.75</v>
      </c>
      <c r="J12" s="41">
        <f t="shared" ref="J12" si="2">D12-C12</f>
        <v>5.208333333333337E-2</v>
      </c>
      <c r="K12" s="12">
        <f t="shared" ref="K12" si="3">G12/E12</f>
        <v>0.61199999999999999</v>
      </c>
      <c r="L12" s="12">
        <f t="shared" ref="L12" si="4">I12/F12</f>
        <v>-1</v>
      </c>
      <c r="M12" s="5">
        <f t="shared" ref="M12" si="5">I12/J12/24</f>
        <v>-2.1999999999999984</v>
      </c>
      <c r="N12" s="5">
        <f t="shared" ref="N12" si="6">N11+I12</f>
        <v>6.49</v>
      </c>
      <c r="O12" s="12">
        <f t="shared" ref="O12" si="7">F12/N11</f>
        <v>0.29761904761904762</v>
      </c>
      <c r="P12" s="42">
        <f t="shared" ref="P12" si="8">IF(I12&gt;0, I12/N11, 0)</f>
        <v>0</v>
      </c>
      <c r="Q12" s="33"/>
    </row>
    <row r="13" spans="1:17" ht="12.75" customHeight="1" x14ac:dyDescent="0.2">
      <c r="A13" s="34">
        <f t="shared" si="0"/>
        <v>2</v>
      </c>
      <c r="B13" s="35"/>
      <c r="C13" s="36"/>
      <c r="D13" s="36"/>
      <c r="E13" s="37"/>
      <c r="F13" s="38"/>
      <c r="G13" s="37"/>
      <c r="H13" s="39"/>
      <c r="I13" s="40"/>
      <c r="J13" s="41"/>
      <c r="K13" s="49"/>
      <c r="L13" s="49"/>
      <c r="M13" s="48"/>
      <c r="N13" s="48"/>
      <c r="O13" s="49"/>
      <c r="P13" s="42"/>
      <c r="Q13" s="33"/>
    </row>
    <row r="14" spans="1:17" ht="12.75" customHeight="1" x14ac:dyDescent="0.2">
      <c r="A14" s="34">
        <f t="shared" si="0"/>
        <v>3</v>
      </c>
      <c r="B14" s="35"/>
      <c r="C14" s="36"/>
      <c r="D14" s="36"/>
      <c r="E14" s="37"/>
      <c r="F14" s="38"/>
      <c r="G14" s="37"/>
      <c r="H14" s="39"/>
      <c r="I14" s="40"/>
      <c r="J14" s="41"/>
      <c r="K14" s="49"/>
      <c r="L14" s="49"/>
      <c r="M14" s="48"/>
      <c r="N14" s="48"/>
      <c r="O14" s="49"/>
      <c r="P14" s="42"/>
      <c r="Q14" s="33"/>
    </row>
    <row r="15" spans="1:17" ht="12.75" customHeight="1" x14ac:dyDescent="0.2">
      <c r="A15" s="34">
        <f t="shared" si="0"/>
        <v>4</v>
      </c>
      <c r="B15" s="35"/>
      <c r="C15" s="36"/>
      <c r="D15" s="36"/>
      <c r="E15" s="37"/>
      <c r="F15" s="38"/>
      <c r="G15" s="37"/>
      <c r="H15" s="39"/>
      <c r="I15" s="40"/>
      <c r="J15" s="41"/>
      <c r="K15" s="49"/>
      <c r="L15" s="49"/>
      <c r="M15" s="48"/>
      <c r="N15" s="48"/>
      <c r="O15" s="49"/>
      <c r="P15" s="42"/>
      <c r="Q15" s="33"/>
    </row>
    <row r="16" spans="1:17" ht="12.75" customHeight="1" x14ac:dyDescent="0.2">
      <c r="A16" s="34">
        <f t="shared" si="0"/>
        <v>5</v>
      </c>
      <c r="B16" s="35"/>
      <c r="C16" s="36"/>
      <c r="D16" s="36"/>
      <c r="E16" s="37"/>
      <c r="F16" s="38"/>
      <c r="G16" s="37"/>
      <c r="H16" s="39"/>
      <c r="I16" s="40"/>
      <c r="J16" s="41"/>
      <c r="K16" s="49"/>
      <c r="L16" s="49"/>
      <c r="M16" s="48"/>
      <c r="N16" s="48"/>
      <c r="O16" s="49"/>
      <c r="P16" s="42"/>
      <c r="Q16" s="33"/>
    </row>
    <row r="17" spans="1:17" ht="12.75" customHeight="1" x14ac:dyDescent="0.2">
      <c r="A17" s="34">
        <f t="shared" si="0"/>
        <v>6</v>
      </c>
      <c r="B17" s="35"/>
      <c r="C17" s="36"/>
      <c r="D17" s="36"/>
      <c r="E17" s="37"/>
      <c r="F17" s="38"/>
      <c r="G17" s="37"/>
      <c r="H17" s="39"/>
      <c r="I17" s="40"/>
      <c r="J17" s="41"/>
      <c r="K17" s="49"/>
      <c r="L17" s="49"/>
      <c r="M17" s="48"/>
      <c r="N17" s="48"/>
      <c r="O17" s="49"/>
      <c r="P17" s="42"/>
      <c r="Q17" s="33"/>
    </row>
    <row r="18" spans="1:17" ht="12.75" customHeight="1" x14ac:dyDescent="0.2">
      <c r="A18" s="34">
        <f t="shared" si="0"/>
        <v>7</v>
      </c>
      <c r="B18" s="35"/>
      <c r="C18" s="36"/>
      <c r="D18" s="36"/>
      <c r="E18" s="37"/>
      <c r="F18" s="38"/>
      <c r="G18" s="37"/>
      <c r="H18" s="39"/>
      <c r="I18" s="40"/>
      <c r="J18" s="41"/>
      <c r="K18" s="49"/>
      <c r="L18" s="49"/>
      <c r="M18" s="48"/>
      <c r="N18" s="48"/>
      <c r="O18" s="49"/>
      <c r="P18" s="42"/>
      <c r="Q18" s="33"/>
    </row>
    <row r="19" spans="1:17" ht="12.75" customHeight="1" x14ac:dyDescent="0.2">
      <c r="A19" s="34">
        <f t="shared" si="0"/>
        <v>8</v>
      </c>
      <c r="B19" s="35"/>
      <c r="C19" s="36"/>
      <c r="D19" s="36"/>
      <c r="E19" s="37"/>
      <c r="F19" s="38"/>
      <c r="G19" s="37"/>
      <c r="H19" s="39"/>
      <c r="I19" s="40"/>
      <c r="J19" s="41"/>
      <c r="K19" s="55"/>
      <c r="L19" s="55"/>
      <c r="M19" s="54"/>
      <c r="N19" s="54"/>
      <c r="O19" s="55"/>
      <c r="P19" s="42"/>
      <c r="Q19" s="33"/>
    </row>
    <row r="20" spans="1:17" ht="12.75" customHeight="1" x14ac:dyDescent="0.2">
      <c r="A20" s="34">
        <f t="shared" si="0"/>
        <v>9</v>
      </c>
      <c r="B20" s="35"/>
      <c r="C20" s="36"/>
      <c r="D20" s="36"/>
      <c r="E20" s="37"/>
      <c r="F20" s="38"/>
      <c r="G20" s="37"/>
      <c r="H20" s="39"/>
      <c r="I20" s="40"/>
      <c r="J20" s="41"/>
      <c r="K20" s="55"/>
      <c r="L20" s="55"/>
      <c r="M20" s="54"/>
      <c r="N20" s="54"/>
      <c r="O20" s="55"/>
      <c r="P20" s="42"/>
      <c r="Q20" s="33"/>
    </row>
    <row r="21" spans="1:17" ht="12.75" customHeight="1" x14ac:dyDescent="0.2">
      <c r="A21" s="34">
        <f t="shared" si="0"/>
        <v>10</v>
      </c>
      <c r="B21" s="35"/>
      <c r="C21" s="36"/>
      <c r="D21" s="36"/>
      <c r="E21" s="37"/>
      <c r="F21" s="38"/>
      <c r="G21" s="37"/>
      <c r="H21" s="39"/>
      <c r="I21" s="40"/>
      <c r="J21" s="41"/>
      <c r="K21" s="55"/>
      <c r="L21" s="55"/>
      <c r="M21" s="54"/>
      <c r="N21" s="54"/>
      <c r="O21" s="55"/>
      <c r="P21" s="42"/>
      <c r="Q21" s="33"/>
    </row>
    <row r="22" spans="1:17" ht="12.75" customHeight="1" x14ac:dyDescent="0.2">
      <c r="A22" s="34">
        <f t="shared" si="0"/>
        <v>11</v>
      </c>
      <c r="B22" s="35"/>
      <c r="C22" s="36"/>
      <c r="D22" s="36"/>
      <c r="E22" s="37"/>
      <c r="F22" s="38"/>
      <c r="G22" s="37"/>
      <c r="H22" s="39"/>
      <c r="I22" s="40"/>
      <c r="J22" s="41"/>
      <c r="K22" s="55"/>
      <c r="L22" s="55"/>
      <c r="M22" s="54"/>
      <c r="N22" s="54"/>
      <c r="O22" s="55"/>
      <c r="P22" s="42"/>
      <c r="Q22" s="33"/>
    </row>
    <row r="23" spans="1:17" ht="12.75" customHeight="1" x14ac:dyDescent="0.2">
      <c r="A23" s="34">
        <f t="shared" si="0"/>
        <v>12</v>
      </c>
      <c r="B23" s="35"/>
      <c r="C23" s="36"/>
      <c r="D23" s="36"/>
      <c r="E23" s="37"/>
      <c r="F23" s="38"/>
      <c r="G23" s="37"/>
      <c r="H23" s="39"/>
      <c r="I23" s="40"/>
      <c r="J23" s="41"/>
      <c r="K23" s="55"/>
      <c r="L23" s="55"/>
      <c r="M23" s="54"/>
      <c r="N23" s="54"/>
      <c r="O23" s="55"/>
      <c r="P23" s="42"/>
      <c r="Q23" s="33"/>
    </row>
    <row r="24" spans="1:17" ht="12.75" customHeight="1" x14ac:dyDescent="0.2">
      <c r="A24" s="34">
        <f t="shared" si="0"/>
        <v>13</v>
      </c>
      <c r="B24" s="35"/>
      <c r="C24" s="36"/>
      <c r="D24" s="36"/>
      <c r="E24" s="37"/>
      <c r="F24" s="38"/>
      <c r="G24" s="37"/>
      <c r="H24" s="39"/>
      <c r="I24" s="40"/>
      <c r="J24" s="41"/>
      <c r="K24" s="55"/>
      <c r="L24" s="55"/>
      <c r="M24" s="54"/>
      <c r="N24" s="54"/>
      <c r="O24" s="55"/>
      <c r="P24" s="42"/>
      <c r="Q24" s="33"/>
    </row>
    <row r="25" spans="1:17" ht="12.75" customHeight="1" x14ac:dyDescent="0.2">
      <c r="A25" s="34">
        <f t="shared" si="0"/>
        <v>14</v>
      </c>
      <c r="B25" s="35"/>
      <c r="C25" s="36"/>
      <c r="D25" s="36"/>
      <c r="E25" s="37"/>
      <c r="F25" s="38"/>
      <c r="G25" s="37"/>
      <c r="H25" s="39"/>
      <c r="I25" s="40"/>
      <c r="J25" s="41"/>
      <c r="K25" s="55"/>
      <c r="L25" s="55"/>
      <c r="M25" s="54"/>
      <c r="N25" s="54"/>
      <c r="O25" s="55"/>
      <c r="P25" s="42"/>
      <c r="Q25" s="33"/>
    </row>
    <row r="26" spans="1:17" ht="12.75" customHeight="1" x14ac:dyDescent="0.2">
      <c r="A26" s="34">
        <f t="shared" si="0"/>
        <v>15</v>
      </c>
      <c r="B26" s="35"/>
      <c r="C26" s="36"/>
      <c r="D26" s="36"/>
      <c r="E26" s="37"/>
      <c r="F26" s="38"/>
      <c r="G26" s="37"/>
      <c r="H26" s="39"/>
      <c r="I26" s="40"/>
      <c r="J26" s="41"/>
      <c r="K26" s="55"/>
      <c r="L26" s="55"/>
      <c r="M26" s="54"/>
      <c r="N26" s="54"/>
      <c r="O26" s="55"/>
      <c r="P26" s="42"/>
      <c r="Q26" s="33"/>
    </row>
    <row r="27" spans="1:17" ht="12.75" customHeight="1" x14ac:dyDescent="0.2">
      <c r="A27" s="34">
        <f t="shared" si="0"/>
        <v>16</v>
      </c>
      <c r="B27" s="35"/>
      <c r="C27" s="36"/>
      <c r="D27" s="36"/>
      <c r="E27" s="37"/>
      <c r="F27" s="38"/>
      <c r="G27" s="37"/>
      <c r="H27" s="39"/>
      <c r="I27" s="40"/>
      <c r="J27" s="41"/>
      <c r="K27" s="55"/>
      <c r="L27" s="55"/>
      <c r="M27" s="54"/>
      <c r="N27" s="54"/>
      <c r="O27" s="55"/>
      <c r="P27" s="42"/>
      <c r="Q27" s="33"/>
    </row>
    <row r="28" spans="1:17" ht="12.75" customHeight="1" x14ac:dyDescent="0.2">
      <c r="A28" s="34">
        <f t="shared" si="0"/>
        <v>17</v>
      </c>
      <c r="B28" s="35"/>
      <c r="C28" s="36"/>
      <c r="D28" s="36"/>
      <c r="E28" s="37"/>
      <c r="F28" s="38"/>
      <c r="G28" s="37"/>
      <c r="H28" s="39"/>
      <c r="I28" s="40"/>
      <c r="J28" s="41"/>
      <c r="K28" s="55"/>
      <c r="L28" s="55"/>
      <c r="M28" s="54"/>
      <c r="N28" s="54"/>
      <c r="O28" s="55"/>
      <c r="P28" s="42"/>
      <c r="Q28" s="33"/>
    </row>
    <row r="29" spans="1:17" ht="12.75" customHeight="1" x14ac:dyDescent="0.2">
      <c r="A29" s="34">
        <f t="shared" si="0"/>
        <v>18</v>
      </c>
      <c r="B29" s="35"/>
      <c r="C29" s="36"/>
      <c r="D29" s="36"/>
      <c r="E29" s="37"/>
      <c r="F29" s="38"/>
      <c r="G29" s="37"/>
      <c r="H29" s="39"/>
      <c r="I29" s="40"/>
      <c r="J29" s="41"/>
      <c r="K29" s="55"/>
      <c r="L29" s="55"/>
      <c r="M29" s="54"/>
      <c r="N29" s="54"/>
      <c r="O29" s="55"/>
      <c r="P29" s="42"/>
      <c r="Q29" s="33"/>
    </row>
    <row r="30" spans="1:17" ht="12.75" customHeight="1" x14ac:dyDescent="0.2">
      <c r="A30" s="34">
        <f t="shared" si="0"/>
        <v>19</v>
      </c>
      <c r="B30" s="35"/>
      <c r="C30" s="36"/>
      <c r="D30" s="36"/>
      <c r="E30" s="37"/>
      <c r="F30" s="38"/>
      <c r="G30" s="37"/>
      <c r="H30" s="39"/>
      <c r="I30" s="40"/>
      <c r="J30" s="41"/>
      <c r="K30" s="55"/>
      <c r="L30" s="55"/>
      <c r="M30" s="54"/>
      <c r="N30" s="54"/>
      <c r="O30" s="55"/>
      <c r="P30" s="42"/>
      <c r="Q30" s="33"/>
    </row>
    <row r="31" spans="1:17" ht="12.75" customHeight="1" x14ac:dyDescent="0.2">
      <c r="A31" s="34">
        <f t="shared" si="0"/>
        <v>20</v>
      </c>
      <c r="B31" s="35"/>
      <c r="C31" s="36"/>
      <c r="D31" s="36"/>
      <c r="E31" s="37"/>
      <c r="F31" s="38"/>
      <c r="G31" s="37"/>
      <c r="H31" s="39"/>
      <c r="I31" s="40"/>
      <c r="J31" s="41"/>
      <c r="K31" s="55"/>
      <c r="L31" s="55"/>
      <c r="M31" s="54"/>
      <c r="N31" s="54"/>
      <c r="O31" s="55"/>
      <c r="P31" s="42"/>
      <c r="Q31" s="33"/>
    </row>
    <row r="32" spans="1:17" ht="12.75" customHeight="1" x14ac:dyDescent="0.2">
      <c r="A32" s="34">
        <f t="shared" si="0"/>
        <v>21</v>
      </c>
      <c r="B32" s="35"/>
      <c r="C32" s="36"/>
      <c r="D32" s="36"/>
      <c r="E32" s="37"/>
      <c r="F32" s="38"/>
      <c r="G32" s="37"/>
      <c r="H32" s="39"/>
      <c r="I32" s="40"/>
      <c r="J32" s="41"/>
      <c r="K32" s="55"/>
      <c r="L32" s="55"/>
      <c r="M32" s="54"/>
      <c r="N32" s="54"/>
      <c r="O32" s="55"/>
      <c r="P32" s="42"/>
      <c r="Q32" s="33"/>
    </row>
    <row r="33" spans="1:17" ht="12.75" customHeight="1" x14ac:dyDescent="0.2">
      <c r="A33" s="34">
        <f t="shared" si="0"/>
        <v>22</v>
      </c>
      <c r="B33" s="35"/>
      <c r="C33" s="36"/>
      <c r="D33" s="36"/>
      <c r="E33" s="37"/>
      <c r="F33" s="38"/>
      <c r="G33" s="37"/>
      <c r="H33" s="39"/>
      <c r="I33" s="40"/>
      <c r="J33" s="41"/>
      <c r="K33" s="55"/>
      <c r="L33" s="55"/>
      <c r="M33" s="54"/>
      <c r="N33" s="54"/>
      <c r="O33" s="55"/>
      <c r="P33" s="42"/>
      <c r="Q33" s="33"/>
    </row>
    <row r="34" spans="1:17" ht="12.75" customHeight="1" x14ac:dyDescent="0.2">
      <c r="A34" s="34">
        <f t="shared" si="0"/>
        <v>23</v>
      </c>
      <c r="B34" s="35"/>
      <c r="C34" s="36"/>
      <c r="D34" s="36"/>
      <c r="E34" s="37"/>
      <c r="F34" s="38"/>
      <c r="G34" s="37"/>
      <c r="H34" s="39"/>
      <c r="I34" s="40"/>
      <c r="J34" s="41"/>
      <c r="K34" s="55"/>
      <c r="L34" s="55"/>
      <c r="M34" s="54"/>
      <c r="N34" s="54"/>
      <c r="O34" s="55"/>
      <c r="P34" s="42"/>
      <c r="Q34" s="33"/>
    </row>
    <row r="35" spans="1:17" ht="12.75" customHeight="1" x14ac:dyDescent="0.2">
      <c r="A35" s="34">
        <f t="shared" si="0"/>
        <v>24</v>
      </c>
      <c r="B35" s="35"/>
      <c r="C35" s="36"/>
      <c r="D35" s="36"/>
      <c r="E35" s="37"/>
      <c r="F35" s="38"/>
      <c r="G35" s="37"/>
      <c r="H35" s="39"/>
      <c r="I35" s="40"/>
      <c r="J35" s="41"/>
      <c r="K35" s="55"/>
      <c r="L35" s="55"/>
      <c r="M35" s="54"/>
      <c r="N35" s="54"/>
      <c r="O35" s="55"/>
      <c r="P35" s="42"/>
      <c r="Q35" s="33"/>
    </row>
    <row r="36" spans="1:17" ht="12.75" customHeight="1" x14ac:dyDescent="0.2">
      <c r="A36" s="34">
        <f t="shared" si="0"/>
        <v>25</v>
      </c>
      <c r="B36" s="35"/>
      <c r="C36" s="36"/>
      <c r="D36" s="36"/>
      <c r="E36" s="37"/>
      <c r="F36" s="38"/>
      <c r="G36" s="37"/>
      <c r="H36" s="39"/>
      <c r="I36" s="40"/>
      <c r="J36" s="41"/>
      <c r="K36" s="55"/>
      <c r="L36" s="55"/>
      <c r="M36" s="54"/>
      <c r="N36" s="54"/>
      <c r="O36" s="55"/>
      <c r="P36" s="42"/>
      <c r="Q36" s="33"/>
    </row>
    <row r="37" spans="1:17" ht="12.75" customHeight="1" x14ac:dyDescent="0.2">
      <c r="A37" s="34">
        <f t="shared" si="0"/>
        <v>26</v>
      </c>
      <c r="B37" s="35"/>
      <c r="C37" s="36"/>
      <c r="D37" s="36"/>
      <c r="E37" s="37"/>
      <c r="F37" s="38"/>
      <c r="G37" s="37"/>
      <c r="H37" s="39"/>
      <c r="I37" s="40"/>
      <c r="J37" s="41"/>
      <c r="K37" s="55"/>
      <c r="L37" s="55"/>
      <c r="M37" s="54"/>
      <c r="N37" s="54"/>
      <c r="O37" s="55"/>
      <c r="P37" s="42"/>
      <c r="Q37" s="33"/>
    </row>
    <row r="38" spans="1:17" ht="12.75" customHeight="1" x14ac:dyDescent="0.2">
      <c r="A38" s="34">
        <f t="shared" si="0"/>
        <v>27</v>
      </c>
      <c r="B38" s="35"/>
      <c r="C38" s="36"/>
      <c r="D38" s="36"/>
      <c r="E38" s="37"/>
      <c r="F38" s="38"/>
      <c r="G38" s="37"/>
      <c r="H38" s="39"/>
      <c r="I38" s="40"/>
      <c r="J38" s="41"/>
      <c r="K38" s="55"/>
      <c r="L38" s="55"/>
      <c r="M38" s="54"/>
      <c r="N38" s="54"/>
      <c r="O38" s="55"/>
      <c r="P38" s="42"/>
      <c r="Q38" s="33"/>
    </row>
    <row r="39" spans="1:17" ht="12.75" customHeight="1" x14ac:dyDescent="0.2">
      <c r="A39" s="34">
        <f t="shared" si="0"/>
        <v>28</v>
      </c>
      <c r="B39" s="35"/>
      <c r="C39" s="36"/>
      <c r="D39" s="36"/>
      <c r="E39" s="37"/>
      <c r="F39" s="38"/>
      <c r="G39" s="37"/>
      <c r="H39" s="39"/>
      <c r="I39" s="40"/>
      <c r="J39" s="41"/>
      <c r="K39" s="55"/>
      <c r="L39" s="55"/>
      <c r="M39" s="54"/>
      <c r="N39" s="54"/>
      <c r="O39" s="55"/>
      <c r="P39" s="42"/>
      <c r="Q39" s="33"/>
    </row>
    <row r="40" spans="1:17" ht="12.75" customHeight="1" x14ac:dyDescent="0.2">
      <c r="A40" s="34">
        <f t="shared" si="0"/>
        <v>29</v>
      </c>
      <c r="B40" s="35"/>
      <c r="C40" s="36"/>
      <c r="D40" s="36"/>
      <c r="E40" s="37"/>
      <c r="F40" s="38"/>
      <c r="G40" s="37"/>
      <c r="H40" s="39"/>
      <c r="I40" s="40"/>
      <c r="J40" s="41"/>
      <c r="K40" s="55"/>
      <c r="L40" s="55"/>
      <c r="M40" s="54"/>
      <c r="N40" s="54"/>
      <c r="O40" s="55"/>
      <c r="P40" s="42"/>
      <c r="Q40" s="33"/>
    </row>
    <row r="41" spans="1:17" x14ac:dyDescent="0.2">
      <c r="A41" s="34">
        <f t="shared" si="0"/>
        <v>30</v>
      </c>
      <c r="B41" s="35"/>
      <c r="C41" s="36"/>
      <c r="D41" s="36"/>
      <c r="E41" s="37"/>
      <c r="F41" s="38"/>
      <c r="G41" s="37"/>
      <c r="H41" s="39"/>
      <c r="I41" s="40"/>
      <c r="J41" s="41"/>
      <c r="K41" s="55"/>
      <c r="L41" s="55"/>
      <c r="M41" s="54"/>
      <c r="N41" s="54"/>
      <c r="O41" s="55"/>
      <c r="P41" s="42"/>
      <c r="Q41" s="33"/>
    </row>
    <row r="42" spans="1:17" x14ac:dyDescent="0.2">
      <c r="A42" s="34">
        <f t="shared" si="0"/>
        <v>31</v>
      </c>
      <c r="B42" s="35"/>
      <c r="C42" s="36"/>
      <c r="D42" s="36"/>
      <c r="E42" s="37"/>
      <c r="F42" s="38"/>
      <c r="G42" s="37"/>
      <c r="H42" s="39"/>
      <c r="I42" s="40"/>
      <c r="J42" s="41"/>
      <c r="K42" s="55"/>
      <c r="L42" s="55"/>
      <c r="M42" s="54"/>
      <c r="N42" s="54"/>
      <c r="O42" s="55"/>
      <c r="P42" s="42"/>
      <c r="Q42" s="33"/>
    </row>
    <row r="43" spans="1:17" x14ac:dyDescent="0.2">
      <c r="A43" s="34">
        <f t="shared" si="0"/>
        <v>32</v>
      </c>
      <c r="B43" s="35"/>
      <c r="C43" s="36"/>
      <c r="D43" s="36"/>
      <c r="E43" s="37"/>
      <c r="F43" s="38"/>
      <c r="G43" s="37"/>
      <c r="H43" s="39"/>
      <c r="I43" s="40"/>
      <c r="J43" s="41"/>
      <c r="K43" s="55"/>
      <c r="L43" s="55"/>
      <c r="M43" s="54"/>
      <c r="N43" s="54"/>
      <c r="O43" s="55"/>
      <c r="P43" s="42"/>
      <c r="Q43" s="33"/>
    </row>
    <row r="44" spans="1:17" x14ac:dyDescent="0.2">
      <c r="A44" s="34">
        <f t="shared" si="0"/>
        <v>33</v>
      </c>
      <c r="B44" s="35"/>
      <c r="C44" s="36"/>
      <c r="D44" s="36"/>
      <c r="E44" s="37"/>
      <c r="F44" s="38"/>
      <c r="G44" s="37"/>
      <c r="H44" s="39"/>
      <c r="I44" s="40"/>
      <c r="J44" s="41"/>
      <c r="K44" s="55"/>
      <c r="L44" s="55"/>
      <c r="M44" s="54"/>
      <c r="N44" s="54"/>
      <c r="O44" s="55"/>
      <c r="P44" s="42"/>
      <c r="Q44" s="33"/>
    </row>
    <row r="45" spans="1:17" x14ac:dyDescent="0.2">
      <c r="A45" s="34">
        <f t="shared" si="0"/>
        <v>34</v>
      </c>
      <c r="B45" s="35"/>
      <c r="C45" s="36"/>
      <c r="D45" s="36"/>
      <c r="E45" s="37"/>
      <c r="F45" s="38"/>
      <c r="G45" s="37"/>
      <c r="H45" s="39"/>
      <c r="I45" s="40"/>
      <c r="J45" s="41"/>
      <c r="K45" s="55"/>
      <c r="L45" s="55"/>
      <c r="M45" s="54"/>
      <c r="N45" s="54"/>
      <c r="O45" s="55"/>
      <c r="P45" s="42"/>
      <c r="Q45" s="33"/>
    </row>
    <row r="46" spans="1:17" x14ac:dyDescent="0.2">
      <c r="A46" s="34">
        <f t="shared" si="0"/>
        <v>35</v>
      </c>
      <c r="B46" s="35"/>
      <c r="C46" s="36"/>
      <c r="D46" s="36"/>
      <c r="E46" s="37"/>
      <c r="F46" s="38"/>
      <c r="G46" s="37"/>
      <c r="H46" s="39"/>
      <c r="I46" s="40"/>
      <c r="J46" s="41"/>
      <c r="K46" s="55"/>
      <c r="L46" s="55"/>
      <c r="M46" s="54"/>
      <c r="N46" s="54"/>
      <c r="O46" s="55"/>
      <c r="P46" s="42"/>
      <c r="Q46" s="33"/>
    </row>
    <row r="47" spans="1:17" x14ac:dyDescent="0.2">
      <c r="A47" s="34">
        <f t="shared" si="0"/>
        <v>36</v>
      </c>
      <c r="B47" s="35"/>
      <c r="C47" s="36"/>
      <c r="D47" s="36"/>
      <c r="E47" s="37"/>
      <c r="F47" s="38"/>
      <c r="G47" s="37"/>
      <c r="H47" s="39"/>
      <c r="I47" s="40"/>
      <c r="J47" s="41"/>
      <c r="K47" s="55"/>
      <c r="L47" s="55"/>
      <c r="M47" s="54"/>
      <c r="N47" s="54"/>
      <c r="O47" s="55"/>
      <c r="P47" s="42"/>
      <c r="Q47" s="33"/>
    </row>
    <row r="48" spans="1:17" x14ac:dyDescent="0.2">
      <c r="A48" s="34">
        <f t="shared" si="0"/>
        <v>37</v>
      </c>
      <c r="B48" s="35"/>
      <c r="C48" s="36"/>
      <c r="D48" s="36"/>
      <c r="E48" s="37"/>
      <c r="F48" s="38"/>
      <c r="G48" s="37"/>
      <c r="H48" s="39"/>
      <c r="I48" s="40"/>
      <c r="J48" s="41"/>
      <c r="K48" s="55"/>
      <c r="L48" s="55"/>
      <c r="M48" s="54"/>
      <c r="N48" s="54"/>
      <c r="O48" s="55"/>
      <c r="P48" s="42"/>
      <c r="Q48" s="33"/>
    </row>
    <row r="49" spans="1:17" x14ac:dyDescent="0.2">
      <c r="A49" s="34">
        <f t="shared" si="0"/>
        <v>38</v>
      </c>
      <c r="B49" s="35"/>
      <c r="C49" s="36"/>
      <c r="D49" s="36"/>
      <c r="E49" s="37"/>
      <c r="F49" s="38"/>
      <c r="G49" s="37"/>
      <c r="H49" s="39"/>
      <c r="I49" s="40"/>
      <c r="J49" s="41"/>
      <c r="K49" s="55"/>
      <c r="L49" s="55"/>
      <c r="M49" s="54"/>
      <c r="N49" s="54"/>
      <c r="O49" s="55"/>
      <c r="P49" s="42"/>
      <c r="Q49" s="33"/>
    </row>
    <row r="50" spans="1:17" x14ac:dyDescent="0.2">
      <c r="A50" s="34">
        <f t="shared" si="0"/>
        <v>39</v>
      </c>
      <c r="B50" s="35"/>
      <c r="C50" s="36"/>
      <c r="D50" s="36"/>
      <c r="E50" s="37"/>
      <c r="F50" s="38"/>
      <c r="G50" s="37"/>
      <c r="H50" s="39"/>
      <c r="I50" s="40"/>
      <c r="J50" s="41"/>
      <c r="K50" s="55"/>
      <c r="L50" s="55"/>
      <c r="M50" s="54"/>
      <c r="N50" s="54"/>
      <c r="O50" s="55"/>
      <c r="P50" s="42"/>
      <c r="Q50" s="33"/>
    </row>
    <row r="51" spans="1:17" x14ac:dyDescent="0.2">
      <c r="A51" s="34">
        <f t="shared" si="0"/>
        <v>40</v>
      </c>
      <c r="B51" s="35"/>
      <c r="C51" s="36"/>
      <c r="D51" s="36"/>
      <c r="E51" s="37"/>
      <c r="F51" s="38"/>
      <c r="G51" s="37"/>
      <c r="H51" s="39"/>
      <c r="I51" s="40"/>
      <c r="J51" s="41"/>
      <c r="K51" s="55"/>
      <c r="L51" s="55"/>
      <c r="M51" s="54"/>
      <c r="N51" s="54"/>
      <c r="O51" s="55"/>
      <c r="P51" s="42"/>
      <c r="Q51" s="33"/>
    </row>
    <row r="52" spans="1:17" x14ac:dyDescent="0.2">
      <c r="A52" s="34">
        <f t="shared" si="0"/>
        <v>41</v>
      </c>
      <c r="B52" s="35"/>
      <c r="C52" s="36"/>
      <c r="D52" s="36"/>
      <c r="E52" s="37"/>
      <c r="F52" s="38"/>
      <c r="G52" s="37"/>
      <c r="H52" s="39"/>
      <c r="I52" s="40"/>
      <c r="J52" s="41"/>
      <c r="K52" s="55"/>
      <c r="L52" s="55"/>
      <c r="M52" s="54"/>
      <c r="N52" s="54"/>
      <c r="O52" s="55"/>
      <c r="P52" s="42"/>
      <c r="Q52" s="33"/>
    </row>
    <row r="53" spans="1:17" x14ac:dyDescent="0.2">
      <c r="A53" s="34">
        <f t="shared" si="0"/>
        <v>42</v>
      </c>
      <c r="B53" s="35"/>
      <c r="C53" s="36"/>
      <c r="D53" s="36"/>
      <c r="E53" s="37"/>
      <c r="F53" s="38"/>
      <c r="G53" s="37"/>
      <c r="H53" s="39"/>
      <c r="I53" s="40"/>
      <c r="J53" s="41"/>
      <c r="K53" s="55"/>
      <c r="L53" s="55"/>
      <c r="M53" s="54"/>
      <c r="N53" s="54"/>
      <c r="O53" s="55"/>
      <c r="P53" s="42"/>
      <c r="Q53" s="33"/>
    </row>
    <row r="54" spans="1:17" x14ac:dyDescent="0.2">
      <c r="A54" s="34">
        <f t="shared" si="0"/>
        <v>43</v>
      </c>
      <c r="B54" s="35"/>
      <c r="C54" s="36"/>
      <c r="D54" s="36"/>
      <c r="E54" s="37"/>
      <c r="F54" s="38"/>
      <c r="G54" s="37"/>
      <c r="H54" s="39"/>
      <c r="I54" s="40"/>
      <c r="J54" s="41"/>
      <c r="K54" s="55"/>
      <c r="L54" s="55"/>
      <c r="M54" s="54"/>
      <c r="N54" s="54"/>
      <c r="O54" s="55"/>
      <c r="P54" s="42"/>
      <c r="Q54" s="33"/>
    </row>
    <row r="55" spans="1:17" x14ac:dyDescent="0.2">
      <c r="A55" s="34">
        <f t="shared" si="0"/>
        <v>44</v>
      </c>
      <c r="B55" s="35"/>
      <c r="C55" s="36"/>
      <c r="D55" s="36"/>
      <c r="E55" s="37"/>
      <c r="F55" s="38"/>
      <c r="G55" s="37"/>
      <c r="H55" s="39"/>
      <c r="I55" s="40"/>
      <c r="J55" s="41"/>
      <c r="K55" s="55"/>
      <c r="L55" s="55"/>
      <c r="M55" s="54"/>
      <c r="N55" s="54"/>
      <c r="O55" s="55"/>
      <c r="P55" s="42"/>
      <c r="Q55" s="33"/>
    </row>
    <row r="56" spans="1:17" x14ac:dyDescent="0.2">
      <c r="A56" s="34">
        <f t="shared" si="0"/>
        <v>45</v>
      </c>
      <c r="B56" s="35"/>
      <c r="C56" s="36"/>
      <c r="D56" s="36"/>
      <c r="E56" s="37"/>
      <c r="F56" s="38"/>
      <c r="G56" s="37"/>
      <c r="H56" s="39"/>
      <c r="I56" s="40"/>
      <c r="J56" s="41"/>
      <c r="K56" s="55"/>
      <c r="L56" s="55"/>
      <c r="M56" s="54"/>
      <c r="N56" s="54"/>
      <c r="O56" s="55"/>
      <c r="P56" s="42"/>
      <c r="Q56" s="33"/>
    </row>
    <row r="57" spans="1:17" x14ac:dyDescent="0.2">
      <c r="A57" s="34">
        <f t="shared" si="0"/>
        <v>46</v>
      </c>
      <c r="B57" s="35"/>
      <c r="C57" s="36"/>
      <c r="D57" s="36"/>
      <c r="E57" s="37"/>
      <c r="F57" s="38"/>
      <c r="G57" s="37"/>
      <c r="H57" s="39"/>
      <c r="I57" s="40"/>
      <c r="J57" s="41"/>
      <c r="K57" s="55"/>
      <c r="L57" s="55"/>
      <c r="M57" s="54"/>
      <c r="N57" s="54"/>
      <c r="O57" s="55"/>
      <c r="P57" s="42"/>
      <c r="Q57" s="33"/>
    </row>
    <row r="58" spans="1:17" x14ac:dyDescent="0.2">
      <c r="A58" s="34">
        <f t="shared" si="0"/>
        <v>47</v>
      </c>
      <c r="B58" s="35"/>
      <c r="C58" s="36"/>
      <c r="D58" s="36"/>
      <c r="E58" s="37"/>
      <c r="F58" s="38"/>
      <c r="G58" s="37"/>
      <c r="H58" s="39"/>
      <c r="I58" s="40"/>
      <c r="J58" s="41"/>
      <c r="K58" s="55"/>
      <c r="L58" s="55"/>
      <c r="M58" s="54"/>
      <c r="N58" s="54"/>
      <c r="O58" s="55"/>
      <c r="P58" s="42"/>
      <c r="Q58" s="33"/>
    </row>
    <row r="59" spans="1:17" x14ac:dyDescent="0.2">
      <c r="A59" s="34">
        <f t="shared" si="0"/>
        <v>48</v>
      </c>
      <c r="B59" s="35"/>
      <c r="C59" s="36"/>
      <c r="D59" s="36"/>
      <c r="E59" s="37"/>
      <c r="F59" s="38"/>
      <c r="G59" s="37"/>
      <c r="H59" s="39"/>
      <c r="I59" s="40"/>
      <c r="J59" s="41"/>
      <c r="K59" s="55"/>
      <c r="L59" s="55"/>
      <c r="M59" s="54"/>
      <c r="N59" s="54"/>
      <c r="O59" s="55"/>
      <c r="P59" s="42"/>
      <c r="Q59" s="33"/>
    </row>
    <row r="60" spans="1:17" x14ac:dyDescent="0.2">
      <c r="A60" s="34">
        <f t="shared" si="0"/>
        <v>49</v>
      </c>
      <c r="B60" s="35"/>
      <c r="C60" s="36"/>
      <c r="D60" s="36"/>
      <c r="E60" s="37"/>
      <c r="F60" s="38"/>
      <c r="G60" s="37"/>
      <c r="H60" s="39"/>
      <c r="I60" s="40"/>
      <c r="J60" s="41"/>
      <c r="K60" s="55"/>
      <c r="L60" s="55"/>
      <c r="M60" s="54"/>
      <c r="N60" s="54"/>
      <c r="O60" s="55"/>
      <c r="P60" s="42"/>
      <c r="Q60" s="33"/>
    </row>
    <row r="61" spans="1:17" x14ac:dyDescent="0.2">
      <c r="A61" s="34">
        <f t="shared" si="0"/>
        <v>50</v>
      </c>
      <c r="B61" s="35"/>
      <c r="C61" s="36"/>
      <c r="D61" s="36"/>
      <c r="E61" s="37"/>
      <c r="F61" s="38"/>
      <c r="G61" s="37"/>
      <c r="H61" s="39"/>
      <c r="I61" s="40"/>
      <c r="J61" s="41"/>
      <c r="K61" s="55"/>
      <c r="L61" s="55"/>
      <c r="M61" s="54"/>
      <c r="N61" s="54"/>
      <c r="O61" s="55"/>
      <c r="P61" s="42"/>
      <c r="Q61" s="33"/>
    </row>
    <row r="62" spans="1:17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46"/>
      <c r="M62" s="23"/>
      <c r="N62" s="23"/>
      <c r="O62" s="23"/>
      <c r="P62" s="23"/>
      <c r="Q62" s="43"/>
    </row>
    <row r="63" spans="1:17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46"/>
      <c r="M63" s="23"/>
      <c r="N63" s="23"/>
      <c r="O63" s="23"/>
      <c r="P63" s="23"/>
      <c r="Q63" s="43"/>
    </row>
    <row r="64" spans="1:17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46"/>
      <c r="M64" s="23"/>
      <c r="N64" s="23"/>
      <c r="O64" s="23"/>
      <c r="P64" s="23"/>
      <c r="Q64" s="43"/>
    </row>
    <row r="65" spans="1:17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46"/>
      <c r="M65" s="23"/>
      <c r="N65" s="23"/>
      <c r="O65" s="23"/>
      <c r="P65" s="23"/>
      <c r="Q65" s="43"/>
    </row>
    <row r="66" spans="1:17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46"/>
      <c r="M66" s="23"/>
      <c r="N66" s="23"/>
      <c r="O66" s="23"/>
      <c r="P66" s="23"/>
      <c r="Q66" s="43"/>
    </row>
    <row r="67" spans="1:17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46"/>
      <c r="M67" s="23"/>
      <c r="N67" s="23"/>
      <c r="O67" s="23"/>
      <c r="P67" s="23"/>
      <c r="Q67" s="43"/>
    </row>
    <row r="68" spans="1:17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46"/>
      <c r="M68" s="23"/>
      <c r="N68" s="23"/>
      <c r="O68" s="23"/>
      <c r="P68" s="23"/>
      <c r="Q68" s="43"/>
    </row>
    <row r="69" spans="1:17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46"/>
      <c r="M69" s="23"/>
      <c r="N69" s="23"/>
      <c r="O69" s="23"/>
      <c r="P69" s="23"/>
      <c r="Q69" s="43"/>
    </row>
    <row r="70" spans="1:17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46"/>
      <c r="M70" s="23"/>
      <c r="N70" s="23"/>
      <c r="O70" s="23"/>
      <c r="P70" s="23"/>
      <c r="Q70" s="43"/>
    </row>
    <row r="71" spans="1:17" x14ac:dyDescent="0.2">
      <c r="A71" s="23"/>
      <c r="B71" s="23"/>
      <c r="C71" s="44"/>
      <c r="D71" s="44"/>
      <c r="E71" s="45"/>
      <c r="F71" s="24"/>
      <c r="G71" s="45"/>
      <c r="H71" s="24"/>
      <c r="I71" s="24"/>
      <c r="J71" s="44"/>
      <c r="K71" s="46"/>
      <c r="L71" s="46"/>
      <c r="M71" s="24"/>
      <c r="N71" s="24"/>
      <c r="O71" s="46"/>
      <c r="P71" s="47"/>
      <c r="Q71" s="43"/>
    </row>
    <row r="72" spans="1:17" x14ac:dyDescent="0.2">
      <c r="A72" s="23"/>
      <c r="B72" s="23"/>
      <c r="C72" s="44"/>
      <c r="D72" s="44"/>
      <c r="E72" s="45"/>
      <c r="F72" s="24"/>
      <c r="G72" s="45"/>
      <c r="H72" s="24"/>
      <c r="I72" s="24"/>
      <c r="J72" s="44"/>
      <c r="K72" s="46"/>
      <c r="L72" s="46"/>
      <c r="M72" s="24"/>
      <c r="N72" s="24"/>
      <c r="O72" s="46"/>
      <c r="P72" s="47"/>
      <c r="Q72" s="43"/>
    </row>
    <row r="73" spans="1:17" x14ac:dyDescent="0.2">
      <c r="A73" s="23"/>
      <c r="B73" s="23"/>
      <c r="C73" s="44"/>
      <c r="D73" s="44"/>
      <c r="E73" s="45"/>
      <c r="F73" s="24"/>
      <c r="G73" s="45"/>
      <c r="H73" s="24"/>
      <c r="I73" s="24"/>
      <c r="J73" s="44"/>
      <c r="K73" s="46"/>
      <c r="L73" s="46"/>
      <c r="M73" s="24"/>
      <c r="N73" s="24"/>
      <c r="O73" s="46"/>
      <c r="P73" s="47"/>
      <c r="Q73" s="43"/>
    </row>
    <row r="74" spans="1:17" x14ac:dyDescent="0.2">
      <c r="A74" s="23"/>
      <c r="B74" s="23"/>
      <c r="C74" s="44"/>
      <c r="D74" s="44"/>
      <c r="E74" s="45"/>
      <c r="F74" s="24"/>
      <c r="G74" s="45"/>
      <c r="H74" s="24"/>
      <c r="I74" s="24"/>
      <c r="J74" s="44"/>
      <c r="K74" s="46"/>
      <c r="L74" s="46"/>
      <c r="M74" s="24"/>
      <c r="N74" s="24"/>
      <c r="O74" s="46"/>
      <c r="P74" s="47"/>
      <c r="Q74" s="43"/>
    </row>
    <row r="75" spans="1:17" x14ac:dyDescent="0.2">
      <c r="A75" s="23"/>
      <c r="B75" s="23"/>
      <c r="C75" s="44"/>
      <c r="D75" s="44"/>
      <c r="E75" s="45"/>
      <c r="F75" s="24"/>
      <c r="G75" s="45"/>
      <c r="H75" s="24"/>
      <c r="I75" s="24"/>
      <c r="J75" s="44"/>
      <c r="K75" s="46"/>
      <c r="L75" s="46"/>
      <c r="M75" s="24"/>
      <c r="N75" s="24"/>
      <c r="O75" s="46"/>
      <c r="P75" s="47"/>
      <c r="Q75" s="43"/>
    </row>
    <row r="76" spans="1:17" x14ac:dyDescent="0.2">
      <c r="A76" s="23"/>
      <c r="B76" s="23"/>
      <c r="C76" s="44"/>
      <c r="D76" s="44"/>
      <c r="E76" s="45"/>
      <c r="F76" s="24"/>
      <c r="G76" s="45"/>
      <c r="H76" s="24"/>
      <c r="I76" s="24"/>
      <c r="J76" s="44"/>
      <c r="K76" s="46"/>
      <c r="L76" s="46"/>
      <c r="M76" s="24"/>
      <c r="N76" s="24"/>
      <c r="O76" s="46"/>
      <c r="P76" s="47"/>
      <c r="Q76" s="43"/>
    </row>
    <row r="77" spans="1:17" x14ac:dyDescent="0.2">
      <c r="A77" s="23"/>
      <c r="B77" s="23"/>
      <c r="C77" s="44"/>
      <c r="D77" s="44"/>
      <c r="E77" s="45"/>
      <c r="F77" s="24"/>
      <c r="G77" s="45"/>
      <c r="H77" s="24"/>
      <c r="I77" s="24"/>
      <c r="J77" s="44"/>
      <c r="K77" s="46"/>
      <c r="L77" s="46"/>
      <c r="M77" s="24"/>
      <c r="N77" s="24"/>
      <c r="O77" s="46"/>
      <c r="P77" s="47"/>
      <c r="Q77" s="43"/>
    </row>
    <row r="78" spans="1:17" x14ac:dyDescent="0.2">
      <c r="A78" s="23"/>
      <c r="B78" s="23"/>
      <c r="C78" s="44"/>
      <c r="D78" s="44"/>
      <c r="E78" s="45"/>
      <c r="F78" s="24"/>
      <c r="G78" s="45"/>
      <c r="H78" s="24"/>
      <c r="I78" s="24"/>
      <c r="J78" s="44"/>
      <c r="K78" s="46"/>
      <c r="L78" s="46"/>
      <c r="M78" s="24"/>
      <c r="N78" s="24"/>
      <c r="O78" s="46"/>
      <c r="P78" s="47"/>
      <c r="Q78" s="43"/>
    </row>
    <row r="79" spans="1:17" x14ac:dyDescent="0.2">
      <c r="A79" s="23"/>
      <c r="B79" s="23"/>
      <c r="C79" s="44"/>
      <c r="D79" s="44"/>
      <c r="E79" s="45"/>
      <c r="F79" s="24"/>
      <c r="G79" s="45"/>
      <c r="H79" s="24"/>
      <c r="I79" s="24"/>
      <c r="J79" s="44"/>
      <c r="K79" s="46"/>
      <c r="L79" s="46"/>
      <c r="M79" s="24"/>
      <c r="N79" s="24"/>
      <c r="O79" s="46"/>
      <c r="P79" s="47"/>
      <c r="Q79" s="43"/>
    </row>
    <row r="80" spans="1:17" x14ac:dyDescent="0.2">
      <c r="A80" s="23"/>
      <c r="B80" s="23"/>
      <c r="C80" s="44"/>
      <c r="D80" s="44"/>
      <c r="E80" s="45"/>
      <c r="F80" s="24"/>
      <c r="G80" s="45"/>
      <c r="H80" s="24"/>
      <c r="I80" s="24"/>
      <c r="J80" s="44"/>
      <c r="K80" s="46"/>
      <c r="L80" s="46"/>
      <c r="M80" s="24"/>
      <c r="N80" s="24"/>
      <c r="O80" s="46"/>
      <c r="P80" s="47"/>
      <c r="Q80" s="43"/>
    </row>
    <row r="81" spans="1:17" x14ac:dyDescent="0.2">
      <c r="A81" s="23"/>
      <c r="B81" s="23"/>
      <c r="C81" s="44"/>
      <c r="D81" s="44"/>
      <c r="E81" s="45"/>
      <c r="F81" s="24"/>
      <c r="G81" s="45"/>
      <c r="H81" s="24"/>
      <c r="I81" s="24"/>
      <c r="J81" s="44"/>
      <c r="K81" s="46"/>
      <c r="L81" s="46"/>
      <c r="M81" s="24"/>
      <c r="N81" s="24"/>
      <c r="O81" s="46"/>
      <c r="P81" s="47"/>
      <c r="Q81" s="43"/>
    </row>
    <row r="82" spans="1:17" x14ac:dyDescent="0.2">
      <c r="A82" s="23"/>
      <c r="B82" s="23"/>
      <c r="C82" s="44"/>
      <c r="D82" s="44"/>
      <c r="E82" s="45"/>
      <c r="F82" s="24"/>
      <c r="G82" s="45"/>
      <c r="H82" s="24"/>
      <c r="I82" s="24"/>
      <c r="J82" s="44"/>
      <c r="K82" s="46"/>
      <c r="L82" s="46"/>
      <c r="M82" s="24"/>
      <c r="N82" s="24"/>
      <c r="O82" s="46"/>
      <c r="P82" s="47"/>
      <c r="Q82" s="43"/>
    </row>
    <row r="83" spans="1:17" x14ac:dyDescent="0.2">
      <c r="A83" s="23"/>
      <c r="B83" s="23"/>
      <c r="C83" s="44"/>
      <c r="D83" s="44"/>
      <c r="E83" s="45"/>
      <c r="F83" s="24"/>
      <c r="G83" s="45"/>
      <c r="H83" s="24"/>
      <c r="I83" s="24"/>
      <c r="J83" s="44"/>
      <c r="K83" s="46"/>
      <c r="L83" s="46"/>
      <c r="M83" s="24"/>
      <c r="N83" s="24"/>
      <c r="O83" s="46"/>
      <c r="P83" s="47"/>
      <c r="Q83" s="43"/>
    </row>
    <row r="84" spans="1:17" x14ac:dyDescent="0.2">
      <c r="A84" s="23"/>
      <c r="B84" s="23"/>
      <c r="C84" s="44"/>
      <c r="D84" s="44"/>
      <c r="E84" s="45"/>
      <c r="F84" s="24"/>
      <c r="G84" s="45"/>
      <c r="H84" s="24"/>
      <c r="I84" s="24"/>
      <c r="J84" s="44"/>
      <c r="K84" s="46"/>
      <c r="L84" s="46"/>
      <c r="M84" s="24"/>
      <c r="N84" s="24"/>
      <c r="O84" s="46"/>
      <c r="P84" s="47"/>
      <c r="Q84" s="43"/>
    </row>
    <row r="85" spans="1:17" x14ac:dyDescent="0.2">
      <c r="A85" s="23"/>
      <c r="B85" s="23"/>
      <c r="C85" s="44"/>
      <c r="D85" s="44"/>
      <c r="E85" s="45"/>
      <c r="F85" s="24"/>
      <c r="G85" s="45"/>
      <c r="H85" s="24"/>
      <c r="I85" s="24"/>
      <c r="J85" s="44"/>
      <c r="K85" s="46"/>
      <c r="L85" s="46"/>
      <c r="M85" s="24"/>
      <c r="N85" s="24"/>
      <c r="O85" s="46"/>
      <c r="P85" s="47"/>
      <c r="Q85" s="43"/>
    </row>
    <row r="86" spans="1:17" x14ac:dyDescent="0.2">
      <c r="A86" s="23"/>
      <c r="B86" s="23"/>
      <c r="C86" s="44"/>
      <c r="D86" s="44"/>
      <c r="E86" s="45"/>
      <c r="F86" s="24"/>
      <c r="G86" s="45"/>
      <c r="H86" s="24"/>
      <c r="I86" s="24"/>
      <c r="J86" s="44"/>
      <c r="K86" s="46"/>
      <c r="L86" s="46"/>
      <c r="M86" s="24"/>
      <c r="N86" s="24"/>
      <c r="O86" s="46"/>
      <c r="P86" s="47"/>
      <c r="Q86" s="43"/>
    </row>
    <row r="87" spans="1:17" x14ac:dyDescent="0.2">
      <c r="A87" s="23"/>
      <c r="B87" s="23"/>
      <c r="C87" s="44"/>
      <c r="D87" s="44"/>
      <c r="E87" s="45"/>
      <c r="F87" s="24"/>
      <c r="G87" s="45"/>
      <c r="H87" s="24"/>
      <c r="I87" s="24"/>
      <c r="J87" s="44"/>
      <c r="K87" s="46"/>
      <c r="L87" s="46"/>
      <c r="M87" s="24"/>
      <c r="N87" s="24"/>
      <c r="O87" s="46"/>
      <c r="P87" s="47"/>
      <c r="Q87" s="43"/>
    </row>
    <row r="88" spans="1:17" x14ac:dyDescent="0.2">
      <c r="A88" s="23"/>
      <c r="B88" s="23"/>
      <c r="C88" s="44"/>
      <c r="D88" s="44"/>
      <c r="E88" s="45"/>
      <c r="F88" s="24"/>
      <c r="G88" s="45"/>
      <c r="H88" s="24"/>
      <c r="I88" s="24"/>
      <c r="J88" s="44"/>
      <c r="K88" s="46"/>
      <c r="L88" s="46"/>
      <c r="M88" s="24"/>
      <c r="N88" s="24"/>
      <c r="O88" s="46"/>
      <c r="P88" s="47"/>
      <c r="Q88" s="43"/>
    </row>
    <row r="89" spans="1:17" x14ac:dyDescent="0.2">
      <c r="A89" s="23"/>
      <c r="B89" s="23"/>
      <c r="C89" s="44"/>
      <c r="D89" s="44"/>
      <c r="E89" s="45"/>
      <c r="F89" s="24"/>
      <c r="G89" s="45"/>
      <c r="H89" s="24"/>
      <c r="I89" s="24"/>
      <c r="J89" s="44"/>
      <c r="K89" s="46"/>
      <c r="L89" s="46"/>
      <c r="M89" s="24"/>
      <c r="N89" s="24"/>
      <c r="O89" s="46"/>
      <c r="P89" s="47"/>
      <c r="Q89" s="43"/>
    </row>
    <row r="90" spans="1:17" x14ac:dyDescent="0.2">
      <c r="A90" s="23"/>
      <c r="B90" s="23"/>
      <c r="C90" s="44"/>
      <c r="D90" s="44"/>
      <c r="E90" s="45"/>
      <c r="F90" s="24"/>
      <c r="G90" s="45"/>
      <c r="H90" s="24"/>
      <c r="I90" s="24"/>
      <c r="J90" s="44"/>
      <c r="K90" s="46"/>
      <c r="L90" s="46"/>
      <c r="M90" s="24"/>
      <c r="N90" s="24"/>
      <c r="O90" s="46"/>
      <c r="P90" s="47"/>
      <c r="Q90" s="43"/>
    </row>
    <row r="91" spans="1:17" x14ac:dyDescent="0.2">
      <c r="A91" s="23"/>
      <c r="B91" s="23"/>
      <c r="C91" s="44"/>
      <c r="D91" s="44"/>
      <c r="E91" s="45"/>
      <c r="F91" s="24"/>
      <c r="G91" s="45"/>
      <c r="H91" s="24"/>
      <c r="I91" s="24"/>
      <c r="J91" s="44"/>
      <c r="K91" s="46"/>
      <c r="L91" s="46"/>
      <c r="M91" s="24"/>
      <c r="N91" s="24"/>
      <c r="O91" s="46"/>
      <c r="P91" s="47"/>
      <c r="Q91" s="43"/>
    </row>
    <row r="92" spans="1:17" x14ac:dyDescent="0.2">
      <c r="A92" s="23"/>
      <c r="B92" s="23"/>
      <c r="C92" s="44"/>
      <c r="D92" s="44"/>
      <c r="E92" s="45"/>
      <c r="F92" s="24"/>
      <c r="G92" s="45"/>
      <c r="H92" s="24"/>
      <c r="I92" s="24"/>
      <c r="J92" s="44"/>
      <c r="K92" s="46"/>
      <c r="L92" s="46"/>
      <c r="M92" s="24"/>
      <c r="N92" s="24"/>
      <c r="O92" s="46"/>
      <c r="P92" s="47"/>
      <c r="Q92" s="43"/>
    </row>
    <row r="93" spans="1:17" x14ac:dyDescent="0.2">
      <c r="A93" s="23"/>
      <c r="B93" s="23"/>
      <c r="C93" s="44"/>
      <c r="D93" s="44"/>
      <c r="E93" s="45"/>
      <c r="F93" s="24"/>
      <c r="G93" s="45"/>
      <c r="H93" s="24"/>
      <c r="I93" s="24"/>
      <c r="J93" s="44"/>
      <c r="K93" s="46"/>
      <c r="L93" s="46"/>
      <c r="M93" s="24"/>
      <c r="N93" s="24"/>
      <c r="O93" s="46"/>
      <c r="P93" s="47"/>
      <c r="Q93" s="43"/>
    </row>
    <row r="94" spans="1:17" x14ac:dyDescent="0.2">
      <c r="A94" s="23"/>
      <c r="B94" s="23"/>
      <c r="C94" s="44"/>
      <c r="D94" s="44"/>
      <c r="E94" s="45"/>
      <c r="F94" s="24"/>
      <c r="G94" s="45"/>
      <c r="H94" s="24"/>
      <c r="I94" s="24"/>
      <c r="J94" s="44"/>
      <c r="K94" s="46"/>
      <c r="L94" s="46"/>
      <c r="M94" s="24"/>
      <c r="N94" s="24"/>
      <c r="O94" s="46"/>
      <c r="P94" s="47"/>
      <c r="Q94" s="43"/>
    </row>
    <row r="95" spans="1:17" x14ac:dyDescent="0.2">
      <c r="A95" s="23"/>
      <c r="B95" s="23"/>
      <c r="C95" s="44"/>
      <c r="D95" s="44"/>
      <c r="E95" s="45"/>
      <c r="F95" s="24"/>
      <c r="G95" s="45"/>
      <c r="H95" s="24"/>
      <c r="I95" s="24"/>
      <c r="J95" s="44"/>
      <c r="K95" s="46"/>
      <c r="L95" s="46"/>
      <c r="M95" s="24"/>
      <c r="N95" s="24"/>
      <c r="O95" s="46"/>
      <c r="P95" s="47"/>
      <c r="Q95" s="43"/>
    </row>
    <row r="96" spans="1:17" x14ac:dyDescent="0.2">
      <c r="A96" s="23"/>
      <c r="B96" s="23"/>
      <c r="C96" s="44"/>
      <c r="D96" s="44"/>
      <c r="E96" s="45"/>
      <c r="F96" s="24"/>
      <c r="G96" s="45"/>
      <c r="H96" s="24"/>
      <c r="I96" s="24"/>
      <c r="J96" s="44"/>
      <c r="K96" s="46"/>
      <c r="L96" s="46"/>
      <c r="M96" s="24"/>
      <c r="N96" s="24"/>
      <c r="O96" s="46"/>
      <c r="P96" s="47"/>
      <c r="Q96" s="43"/>
    </row>
    <row r="97" spans="1:17" x14ac:dyDescent="0.2">
      <c r="A97" s="23"/>
      <c r="B97" s="23"/>
      <c r="C97" s="44"/>
      <c r="D97" s="44"/>
      <c r="E97" s="45"/>
      <c r="F97" s="24"/>
      <c r="G97" s="45"/>
      <c r="H97" s="24"/>
      <c r="I97" s="24"/>
      <c r="J97" s="44"/>
      <c r="K97" s="46"/>
      <c r="L97" s="46"/>
      <c r="M97" s="24"/>
      <c r="N97" s="24"/>
      <c r="O97" s="46"/>
      <c r="P97" s="47"/>
      <c r="Q97" s="43"/>
    </row>
    <row r="98" spans="1:17" x14ac:dyDescent="0.2">
      <c r="A98" s="23"/>
      <c r="B98" s="23"/>
      <c r="C98" s="44"/>
      <c r="D98" s="44"/>
      <c r="E98" s="45"/>
      <c r="F98" s="24"/>
      <c r="G98" s="45"/>
      <c r="H98" s="24"/>
      <c r="I98" s="24"/>
      <c r="J98" s="44"/>
      <c r="K98" s="46"/>
      <c r="L98" s="46"/>
      <c r="M98" s="24"/>
      <c r="N98" s="24"/>
      <c r="O98" s="46"/>
      <c r="P98" s="47"/>
      <c r="Q98" s="43"/>
    </row>
    <row r="99" spans="1:17" x14ac:dyDescent="0.2">
      <c r="A99" s="23"/>
      <c r="B99" s="23"/>
      <c r="C99" s="44"/>
      <c r="D99" s="44"/>
      <c r="E99" s="45"/>
      <c r="F99" s="24"/>
      <c r="G99" s="45"/>
      <c r="H99" s="24"/>
      <c r="I99" s="24"/>
      <c r="J99" s="44"/>
      <c r="K99" s="46"/>
      <c r="L99" s="46"/>
      <c r="M99" s="24"/>
      <c r="N99" s="24"/>
      <c r="O99" s="46"/>
      <c r="P99" s="47"/>
      <c r="Q99" s="43"/>
    </row>
    <row r="100" spans="1:17" x14ac:dyDescent="0.2">
      <c r="A100" s="23"/>
      <c r="B100" s="23"/>
      <c r="C100" s="44"/>
      <c r="D100" s="44"/>
      <c r="E100" s="45"/>
      <c r="F100" s="24"/>
      <c r="G100" s="45"/>
      <c r="H100" s="24"/>
      <c r="I100" s="24"/>
      <c r="J100" s="44"/>
      <c r="K100" s="46"/>
      <c r="L100" s="46"/>
      <c r="M100" s="24"/>
      <c r="N100" s="24"/>
      <c r="O100" s="46"/>
      <c r="P100" s="47"/>
      <c r="Q100" s="43"/>
    </row>
  </sheetData>
  <mergeCells count="40">
    <mergeCell ref="M1:N1"/>
    <mergeCell ref="O1:Q1"/>
    <mergeCell ref="D1:G1"/>
    <mergeCell ref="A1:C1"/>
    <mergeCell ref="A2:D2"/>
    <mergeCell ref="F2:I2"/>
    <mergeCell ref="K2:N2"/>
    <mergeCell ref="H1:I1"/>
    <mergeCell ref="J1:L1"/>
    <mergeCell ref="K3:L3"/>
    <mergeCell ref="M3:N3"/>
    <mergeCell ref="M4:N4"/>
    <mergeCell ref="M9:N9"/>
    <mergeCell ref="A3:B3"/>
    <mergeCell ref="C3:D3"/>
    <mergeCell ref="K4:L4"/>
    <mergeCell ref="K5:L5"/>
    <mergeCell ref="K9:L9"/>
    <mergeCell ref="A9:B9"/>
    <mergeCell ref="C9:D9"/>
    <mergeCell ref="K7:L7"/>
    <mergeCell ref="M7:N7"/>
    <mergeCell ref="M8:N8"/>
    <mergeCell ref="K6:L6"/>
    <mergeCell ref="M5:N5"/>
    <mergeCell ref="B11:H11"/>
    <mergeCell ref="I11:M11"/>
    <mergeCell ref="O11:P11"/>
    <mergeCell ref="C4:D4"/>
    <mergeCell ref="C5:D5"/>
    <mergeCell ref="A4:B4"/>
    <mergeCell ref="A5:B5"/>
    <mergeCell ref="A6:B6"/>
    <mergeCell ref="A7:B7"/>
    <mergeCell ref="C7:D7"/>
    <mergeCell ref="C6:D6"/>
    <mergeCell ref="A8:B8"/>
    <mergeCell ref="C8:D8"/>
    <mergeCell ref="K8:L8"/>
    <mergeCell ref="M6:N6"/>
  </mergeCells>
  <conditionalFormatting sqref="C3:D3">
    <cfRule type="cellIs" dxfId="11" priority="1" operator="greaterThan">
      <formula>0</formula>
    </cfRule>
  </conditionalFormatting>
  <conditionalFormatting sqref="C6:D9">
    <cfRule type="cellIs" dxfId="10" priority="2" operator="greaterThan">
      <formula>0</formula>
    </cfRule>
  </conditionalFormatting>
  <conditionalFormatting sqref="I11:I61">
    <cfRule type="cellIs" dxfId="9" priority="3" operator="greaterThan">
      <formula>0</formula>
    </cfRule>
  </conditionalFormatting>
  <conditionalFormatting sqref="I71:I100">
    <cfRule type="cellIs" dxfId="8" priority="4" operator="greaterThan">
      <formula>0</formula>
    </cfRule>
  </conditionalFormatting>
  <conditionalFormatting sqref="L11:M61">
    <cfRule type="cellIs" dxfId="7" priority="5" operator="greaterThan">
      <formula>0</formula>
    </cfRule>
  </conditionalFormatting>
  <conditionalFormatting sqref="L71:M100">
    <cfRule type="cellIs" dxfId="6" priority="6" operator="greaterThan">
      <formula>0</formula>
    </cfRule>
  </conditionalFormatting>
  <conditionalFormatting sqref="C3:D3">
    <cfRule type="cellIs" dxfId="5" priority="7" operator="lessThan">
      <formula>0</formula>
    </cfRule>
  </conditionalFormatting>
  <conditionalFormatting sqref="C6:D9">
    <cfRule type="cellIs" dxfId="4" priority="8" operator="lessThan">
      <formula>0</formula>
    </cfRule>
  </conditionalFormatting>
  <conditionalFormatting sqref="I11:I61">
    <cfRule type="cellIs" dxfId="3" priority="9" operator="lessThan">
      <formula>0</formula>
    </cfRule>
  </conditionalFormatting>
  <conditionalFormatting sqref="I71:I100">
    <cfRule type="cellIs" dxfId="2" priority="10" operator="lessThan">
      <formula>0</formula>
    </cfRule>
  </conditionalFormatting>
  <conditionalFormatting sqref="L11:M61">
    <cfRule type="cellIs" dxfId="1" priority="11" operator="lessThan">
      <formula>0</formula>
    </cfRule>
  </conditionalFormatting>
  <conditionalFormatting sqref="L71:M100">
    <cfRule type="cellIs" dxfId="0" priority="12" operator="lessThan">
      <formula>0</formula>
    </cfRule>
  </conditionalFormatting>
  <pageMargins left="0.25" right="0.25" top="0.75" bottom="0.75" header="0.3" footer="0.3"/>
  <pageSetup paperSize="9" scale="5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"/>
  <sheetViews>
    <sheetView workbookViewId="0">
      <pane ySplit="1" topLeftCell="A2" activePane="bottomLeft" state="frozen"/>
      <selection pane="bottomLeft" activeCell="D29" sqref="D29"/>
    </sheetView>
  </sheetViews>
  <sheetFormatPr defaultColWidth="14.42578125" defaultRowHeight="12.75" customHeight="1" x14ac:dyDescent="0.2"/>
  <cols>
    <col min="1" max="1" width="12" customWidth="1"/>
    <col min="2" max="2" width="16.42578125" customWidth="1"/>
    <col min="3" max="20" width="17.28515625" customWidth="1"/>
  </cols>
  <sheetData>
    <row r="1" spans="1:2" ht="12.75" customHeight="1" x14ac:dyDescent="0.2">
      <c r="A1" s="20" t="s">
        <v>50</v>
      </c>
      <c r="B1" s="20" t="s">
        <v>44</v>
      </c>
    </row>
    <row r="2" spans="1:2" ht="12.75" customHeight="1" x14ac:dyDescent="0.2">
      <c r="A2" s="14">
        <f>Tournaments!A11</f>
        <v>0</v>
      </c>
      <c r="B2" s="5">
        <f>IF('Bankroll Rules'!$B$14,0,Tournaments!N11)</f>
        <v>0</v>
      </c>
    </row>
    <row r="3" spans="1:2" ht="12.75" customHeight="1" x14ac:dyDescent="0.2">
      <c r="A3" s="14">
        <f>Tournaments!A12</f>
        <v>1</v>
      </c>
      <c r="B3" s="5">
        <f>IF('Bankroll Rules'!$B$14,SUM(Tournaments!$I$12:I12),Tournaments!N12)</f>
        <v>-2.75</v>
      </c>
    </row>
    <row r="4" spans="1:2" ht="12.75" customHeight="1" x14ac:dyDescent="0.2">
      <c r="A4" s="14">
        <f>Tournaments!A13</f>
        <v>2</v>
      </c>
      <c r="B4" s="5">
        <f>IF('Bankroll Rules'!$B$14,SUM(Tournaments!$I$12:I13),Tournaments!N13)</f>
        <v>-2.75</v>
      </c>
    </row>
    <row r="5" spans="1:2" ht="12.75" customHeight="1" x14ac:dyDescent="0.2">
      <c r="A5" s="14">
        <f>Tournaments!A14</f>
        <v>3</v>
      </c>
      <c r="B5" s="5">
        <f>IF('Bankroll Rules'!$B$14,SUM(Tournaments!$I$12:I14),Tournaments!N14)</f>
        <v>-2.75</v>
      </c>
    </row>
    <row r="6" spans="1:2" ht="12.75" customHeight="1" x14ac:dyDescent="0.2">
      <c r="A6" s="14">
        <f>Tournaments!A15</f>
        <v>4</v>
      </c>
      <c r="B6" s="5">
        <f>IF('Bankroll Rules'!$B$14,SUM(Tournaments!$I$12:I15),Tournaments!N15)</f>
        <v>-2.75</v>
      </c>
    </row>
    <row r="7" spans="1:2" ht="12.75" customHeight="1" x14ac:dyDescent="0.2">
      <c r="A7" s="14">
        <f>Tournaments!A16</f>
        <v>5</v>
      </c>
      <c r="B7" s="5">
        <f>IF('Bankroll Rules'!$B$14,SUM(Tournaments!$I$12:I16),Tournaments!N16)</f>
        <v>-2.75</v>
      </c>
    </row>
    <row r="8" spans="1:2" ht="12.75" customHeight="1" x14ac:dyDescent="0.2">
      <c r="A8" s="23"/>
      <c r="B8" s="24"/>
    </row>
    <row r="9" spans="1:2" ht="12.75" customHeight="1" x14ac:dyDescent="0.2">
      <c r="A9" s="23"/>
      <c r="B9" s="24"/>
    </row>
    <row r="10" spans="1:2" ht="12.75" customHeight="1" x14ac:dyDescent="0.2">
      <c r="A10" s="23"/>
      <c r="B10" s="24"/>
    </row>
    <row r="11" spans="1:2" ht="12.75" customHeight="1" x14ac:dyDescent="0.2">
      <c r="A11" s="23"/>
      <c r="B11" s="24"/>
    </row>
    <row r="12" spans="1:2" ht="12.75" customHeight="1" x14ac:dyDescent="0.2">
      <c r="A12" s="23"/>
      <c r="B12" s="24"/>
    </row>
    <row r="13" spans="1:2" ht="12.75" customHeight="1" x14ac:dyDescent="0.2">
      <c r="A13" s="23"/>
      <c r="B13" s="24"/>
    </row>
    <row r="14" spans="1:2" ht="12.75" customHeight="1" x14ac:dyDescent="0.2">
      <c r="A14" s="23"/>
      <c r="B14" s="24"/>
    </row>
    <row r="15" spans="1:2" ht="12.75" customHeight="1" x14ac:dyDescent="0.2">
      <c r="A15" s="23"/>
      <c r="B15" s="24"/>
    </row>
    <row r="16" spans="1:2" ht="12.75" customHeight="1" x14ac:dyDescent="0.2">
      <c r="A16" s="23"/>
      <c r="B16" s="24"/>
    </row>
    <row r="17" spans="1:2" ht="12.75" customHeight="1" x14ac:dyDescent="0.2">
      <c r="A17" s="23"/>
      <c r="B17" s="24"/>
    </row>
    <row r="18" spans="1:2" ht="12.75" customHeight="1" x14ac:dyDescent="0.2">
      <c r="A18" s="23"/>
      <c r="B18" s="24"/>
    </row>
    <row r="19" spans="1:2" ht="12.75" customHeight="1" x14ac:dyDescent="0.2">
      <c r="A19" s="23"/>
      <c r="B19" s="24"/>
    </row>
    <row r="20" spans="1:2" ht="12.75" customHeight="1" x14ac:dyDescent="0.2">
      <c r="A20" s="23"/>
      <c r="B20" s="24"/>
    </row>
    <row r="21" spans="1:2" ht="12.75" customHeight="1" x14ac:dyDescent="0.2">
      <c r="A21" s="23"/>
      <c r="B21" s="24"/>
    </row>
    <row r="22" spans="1:2" ht="12.75" customHeight="1" x14ac:dyDescent="0.2">
      <c r="A22" s="23"/>
      <c r="B22" s="24"/>
    </row>
    <row r="23" spans="1:2" ht="12.75" customHeight="1" x14ac:dyDescent="0.2">
      <c r="A23" s="23"/>
      <c r="B23" s="24"/>
    </row>
    <row r="24" spans="1:2" ht="12.75" customHeight="1" x14ac:dyDescent="0.2">
      <c r="A24" s="23"/>
      <c r="B24" s="24"/>
    </row>
    <row r="25" spans="1:2" ht="12.75" customHeight="1" x14ac:dyDescent="0.2">
      <c r="A25" s="23"/>
      <c r="B25" s="24"/>
    </row>
    <row r="26" spans="1:2" ht="12.75" customHeight="1" x14ac:dyDescent="0.2">
      <c r="A26" s="23"/>
      <c r="B26" s="24"/>
    </row>
    <row r="27" spans="1:2" ht="12.75" customHeight="1" x14ac:dyDescent="0.2">
      <c r="A27" s="23"/>
      <c r="B27" s="24"/>
    </row>
    <row r="28" spans="1:2" ht="12.75" customHeight="1" x14ac:dyDescent="0.2">
      <c r="A28" s="23"/>
      <c r="B28" s="24"/>
    </row>
    <row r="29" spans="1:2" ht="12.75" customHeight="1" x14ac:dyDescent="0.2">
      <c r="A29" s="23"/>
      <c r="B29" s="24"/>
    </row>
    <row r="30" spans="1:2" ht="12.75" customHeight="1" x14ac:dyDescent="0.2">
      <c r="A30" s="23"/>
      <c r="B30" s="24"/>
    </row>
    <row r="31" spans="1:2" ht="12.75" customHeight="1" x14ac:dyDescent="0.2">
      <c r="A31" s="23"/>
      <c r="B31" s="24"/>
    </row>
    <row r="32" spans="1:2" x14ac:dyDescent="0.2">
      <c r="A32" s="23"/>
      <c r="B32" s="24"/>
    </row>
    <row r="33" spans="1:2" x14ac:dyDescent="0.2">
      <c r="A33" s="23"/>
      <c r="B33" s="24"/>
    </row>
    <row r="34" spans="1:2" x14ac:dyDescent="0.2">
      <c r="A34" s="23"/>
      <c r="B34" s="24"/>
    </row>
    <row r="35" spans="1:2" x14ac:dyDescent="0.2">
      <c r="A35" s="23"/>
      <c r="B35" s="24"/>
    </row>
    <row r="36" spans="1:2" x14ac:dyDescent="0.2">
      <c r="A36" s="23"/>
      <c r="B36" s="24"/>
    </row>
    <row r="37" spans="1:2" x14ac:dyDescent="0.2">
      <c r="A37" s="23"/>
      <c r="B37" s="24"/>
    </row>
    <row r="38" spans="1:2" x14ac:dyDescent="0.2">
      <c r="A38" s="23"/>
      <c r="B38" s="24"/>
    </row>
    <row r="39" spans="1:2" x14ac:dyDescent="0.2">
      <c r="A39" s="23"/>
      <c r="B39" s="24"/>
    </row>
    <row r="40" spans="1:2" x14ac:dyDescent="0.2">
      <c r="A40" s="23"/>
      <c r="B40" s="24"/>
    </row>
    <row r="41" spans="1:2" x14ac:dyDescent="0.2">
      <c r="A41" s="23"/>
      <c r="B41" s="24"/>
    </row>
    <row r="42" spans="1:2" x14ac:dyDescent="0.2">
      <c r="A42" s="23"/>
      <c r="B42" s="24"/>
    </row>
    <row r="43" spans="1:2" x14ac:dyDescent="0.2">
      <c r="A43" s="23"/>
      <c r="B43" s="24"/>
    </row>
    <row r="44" spans="1:2" x14ac:dyDescent="0.2">
      <c r="A44" s="23"/>
      <c r="B44" s="24"/>
    </row>
    <row r="45" spans="1:2" x14ac:dyDescent="0.2">
      <c r="A45" s="23"/>
      <c r="B45" s="24"/>
    </row>
    <row r="46" spans="1:2" x14ac:dyDescent="0.2">
      <c r="A46" s="23"/>
      <c r="B46" s="24"/>
    </row>
    <row r="47" spans="1:2" x14ac:dyDescent="0.2">
      <c r="A47" s="23"/>
      <c r="B47" s="24"/>
    </row>
    <row r="48" spans="1:2" x14ac:dyDescent="0.2">
      <c r="A48" s="23"/>
      <c r="B48" s="24"/>
    </row>
    <row r="49" spans="1:2" x14ac:dyDescent="0.2">
      <c r="A49" s="23"/>
      <c r="B49" s="24"/>
    </row>
    <row r="50" spans="1:2" x14ac:dyDescent="0.2">
      <c r="A50" s="23"/>
      <c r="B50" s="24"/>
    </row>
    <row r="51" spans="1:2" x14ac:dyDescent="0.2">
      <c r="A51" s="23"/>
      <c r="B51" s="24"/>
    </row>
    <row r="52" spans="1:2" x14ac:dyDescent="0.2">
      <c r="A52" s="23"/>
      <c r="B52" s="24"/>
    </row>
    <row r="53" spans="1:2" x14ac:dyDescent="0.2">
      <c r="A53" s="23"/>
      <c r="B53" s="24"/>
    </row>
    <row r="54" spans="1:2" x14ac:dyDescent="0.2">
      <c r="A54" s="23"/>
      <c r="B54" s="24"/>
    </row>
    <row r="55" spans="1:2" x14ac:dyDescent="0.2">
      <c r="A55" s="23"/>
      <c r="B55" s="24"/>
    </row>
    <row r="56" spans="1:2" x14ac:dyDescent="0.2">
      <c r="A56" s="23"/>
      <c r="B56" s="24"/>
    </row>
    <row r="57" spans="1:2" x14ac:dyDescent="0.2">
      <c r="A57" s="23"/>
      <c r="B57" s="24"/>
    </row>
    <row r="58" spans="1:2" x14ac:dyDescent="0.2">
      <c r="A58" s="23"/>
      <c r="B58" s="24"/>
    </row>
    <row r="59" spans="1:2" x14ac:dyDescent="0.2">
      <c r="A59" s="23"/>
      <c r="B59" s="24"/>
    </row>
    <row r="60" spans="1:2" x14ac:dyDescent="0.2">
      <c r="A60" s="23"/>
      <c r="B60" s="24"/>
    </row>
    <row r="61" spans="1:2" x14ac:dyDescent="0.2">
      <c r="A61" s="23"/>
      <c r="B61" s="24"/>
    </row>
    <row r="62" spans="1:2" x14ac:dyDescent="0.2">
      <c r="A62" s="23"/>
      <c r="B62" s="24"/>
    </row>
    <row r="63" spans="1:2" x14ac:dyDescent="0.2">
      <c r="A63" s="23"/>
      <c r="B63" s="24"/>
    </row>
    <row r="64" spans="1:2" x14ac:dyDescent="0.2">
      <c r="A64" s="23"/>
      <c r="B64" s="24"/>
    </row>
    <row r="65" spans="1:2" x14ac:dyDescent="0.2">
      <c r="A65" s="23"/>
      <c r="B65" s="24"/>
    </row>
    <row r="66" spans="1:2" x14ac:dyDescent="0.2">
      <c r="A66" s="23"/>
      <c r="B66" s="24"/>
    </row>
    <row r="67" spans="1:2" x14ac:dyDescent="0.2">
      <c r="A67" s="23"/>
      <c r="B67" s="24"/>
    </row>
    <row r="68" spans="1:2" x14ac:dyDescent="0.2">
      <c r="A68" s="23"/>
      <c r="B68" s="24"/>
    </row>
    <row r="69" spans="1:2" x14ac:dyDescent="0.2">
      <c r="A69" s="23"/>
      <c r="B69" s="24"/>
    </row>
    <row r="70" spans="1:2" x14ac:dyDescent="0.2">
      <c r="A70" s="23"/>
      <c r="B70" s="24"/>
    </row>
    <row r="71" spans="1:2" x14ac:dyDescent="0.2">
      <c r="A71" s="23"/>
      <c r="B71" s="24"/>
    </row>
    <row r="72" spans="1:2" x14ac:dyDescent="0.2">
      <c r="A72" s="23"/>
      <c r="B72" s="24"/>
    </row>
    <row r="73" spans="1:2" x14ac:dyDescent="0.2">
      <c r="A73" s="23"/>
      <c r="B73" s="24"/>
    </row>
    <row r="74" spans="1:2" x14ac:dyDescent="0.2">
      <c r="A74" s="23"/>
      <c r="B74" s="24"/>
    </row>
    <row r="75" spans="1:2" x14ac:dyDescent="0.2">
      <c r="A75" s="23"/>
      <c r="B75" s="24"/>
    </row>
    <row r="76" spans="1:2" x14ac:dyDescent="0.2">
      <c r="A76" s="23"/>
      <c r="B76" s="24"/>
    </row>
    <row r="77" spans="1:2" x14ac:dyDescent="0.2">
      <c r="A77" s="23"/>
      <c r="B77" s="24"/>
    </row>
    <row r="78" spans="1:2" x14ac:dyDescent="0.2">
      <c r="A78" s="23"/>
      <c r="B78" s="24"/>
    </row>
    <row r="79" spans="1:2" x14ac:dyDescent="0.2">
      <c r="A79" s="23"/>
      <c r="B79" s="24"/>
    </row>
    <row r="80" spans="1:2" x14ac:dyDescent="0.2">
      <c r="A80" s="23"/>
      <c r="B80" s="24"/>
    </row>
    <row r="81" spans="1:2" x14ac:dyDescent="0.2">
      <c r="A81" s="23"/>
      <c r="B81" s="24"/>
    </row>
    <row r="82" spans="1:2" x14ac:dyDescent="0.2">
      <c r="A82" s="23"/>
      <c r="B82" s="24"/>
    </row>
    <row r="83" spans="1:2" x14ac:dyDescent="0.2">
      <c r="A83" s="23"/>
      <c r="B83" s="24"/>
    </row>
    <row r="84" spans="1:2" x14ac:dyDescent="0.2">
      <c r="A84" s="23"/>
      <c r="B84" s="24"/>
    </row>
    <row r="85" spans="1:2" x14ac:dyDescent="0.2">
      <c r="A85" s="23"/>
      <c r="B85" s="24"/>
    </row>
    <row r="86" spans="1:2" x14ac:dyDescent="0.2">
      <c r="A86" s="23"/>
      <c r="B86" s="24"/>
    </row>
    <row r="87" spans="1:2" x14ac:dyDescent="0.2">
      <c r="A87" s="23"/>
      <c r="B87" s="24"/>
    </row>
    <row r="88" spans="1:2" x14ac:dyDescent="0.2">
      <c r="A88" s="23"/>
      <c r="B88" s="24"/>
    </row>
    <row r="89" spans="1:2" x14ac:dyDescent="0.2">
      <c r="A89" s="23"/>
      <c r="B89" s="24"/>
    </row>
    <row r="90" spans="1:2" x14ac:dyDescent="0.2">
      <c r="A90" s="23"/>
      <c r="B90" s="24"/>
    </row>
    <row r="91" spans="1:2" x14ac:dyDescent="0.2">
      <c r="A91" s="23"/>
      <c r="B91" s="24"/>
    </row>
    <row r="92" spans="1:2" x14ac:dyDescent="0.2">
      <c r="A92" s="23"/>
      <c r="B92" s="24"/>
    </row>
    <row r="93" spans="1:2" x14ac:dyDescent="0.2">
      <c r="A93" s="23"/>
      <c r="B93" s="24"/>
    </row>
    <row r="94" spans="1:2" x14ac:dyDescent="0.2">
      <c r="A94" s="23"/>
      <c r="B94" s="24"/>
    </row>
    <row r="95" spans="1:2" x14ac:dyDescent="0.2">
      <c r="A95" s="23"/>
      <c r="B95" s="24"/>
    </row>
    <row r="96" spans="1:2" x14ac:dyDescent="0.2">
      <c r="A96" s="23"/>
      <c r="B96" s="24"/>
    </row>
    <row r="97" spans="1:2" x14ac:dyDescent="0.2">
      <c r="A97" s="23"/>
      <c r="B97" s="24"/>
    </row>
    <row r="98" spans="1:2" x14ac:dyDescent="0.2">
      <c r="A98" s="23"/>
      <c r="B98" s="24"/>
    </row>
    <row r="99" spans="1:2" x14ac:dyDescent="0.2">
      <c r="A99" s="23"/>
      <c r="B99" s="24"/>
    </row>
    <row r="100" spans="1:2" x14ac:dyDescent="0.2">
      <c r="A100" s="23"/>
      <c r="B100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B4" sqref="B4"/>
    </sheetView>
  </sheetViews>
  <sheetFormatPr defaultColWidth="14.42578125" defaultRowHeight="12.75" customHeight="1" x14ac:dyDescent="0.2"/>
  <cols>
    <col min="1" max="20" width="17.28515625" customWidth="1"/>
  </cols>
  <sheetData>
    <row r="1" spans="1:7" ht="13.5" x14ac:dyDescent="0.25">
      <c r="A1" s="75" t="s">
        <v>0</v>
      </c>
      <c r="B1" s="61"/>
      <c r="C1" s="61"/>
      <c r="D1" s="61"/>
      <c r="E1" s="61"/>
      <c r="F1" s="61"/>
      <c r="G1" s="61"/>
    </row>
    <row r="2" spans="1:7" ht="12.75" customHeight="1" x14ac:dyDescent="0.2">
      <c r="A2" s="76" t="s">
        <v>2</v>
      </c>
      <c r="B2" s="61"/>
      <c r="C2" s="61"/>
      <c r="D2" s="61"/>
      <c r="E2" s="61"/>
      <c r="F2" s="61"/>
      <c r="G2" s="61"/>
    </row>
    <row r="3" spans="1:7" ht="12.75" customHeight="1" x14ac:dyDescent="0.2">
      <c r="A3" s="2" t="s">
        <v>3</v>
      </c>
      <c r="B3" s="3">
        <f>ROOMS!D12</f>
        <v>9.24</v>
      </c>
      <c r="C3" s="77" t="s">
        <v>4</v>
      </c>
      <c r="D3" s="61"/>
      <c r="E3" s="61"/>
      <c r="F3" s="61"/>
      <c r="G3" s="61"/>
    </row>
    <row r="4" spans="1:7" ht="12.75" customHeight="1" x14ac:dyDescent="0.2">
      <c r="A4" s="2" t="s">
        <v>5</v>
      </c>
      <c r="B4" s="4">
        <v>0.01</v>
      </c>
      <c r="C4" s="77" t="s">
        <v>6</v>
      </c>
      <c r="D4" s="61"/>
      <c r="E4" s="61"/>
      <c r="F4" s="61"/>
      <c r="G4" s="61"/>
    </row>
    <row r="5" spans="1:7" ht="12.75" customHeight="1" x14ac:dyDescent="0.2">
      <c r="A5" s="2" t="s">
        <v>7</v>
      </c>
      <c r="B5" s="4">
        <v>0.3</v>
      </c>
      <c r="C5" s="77" t="s">
        <v>8</v>
      </c>
      <c r="D5" s="61"/>
      <c r="E5" s="61"/>
      <c r="F5" s="61"/>
      <c r="G5" s="61"/>
    </row>
    <row r="6" spans="1:7" ht="12.75" customHeight="1" x14ac:dyDescent="0.2">
      <c r="A6" s="2" t="s">
        <v>9</v>
      </c>
      <c r="B6" s="4">
        <v>0.75</v>
      </c>
      <c r="C6" s="77" t="s">
        <v>10</v>
      </c>
      <c r="D6" s="61"/>
      <c r="E6" s="61"/>
      <c r="F6" s="61"/>
      <c r="G6" s="61"/>
    </row>
    <row r="7" spans="1:7" ht="12.75" customHeight="1" x14ac:dyDescent="0.2">
      <c r="A7" s="2" t="s">
        <v>12</v>
      </c>
      <c r="B7" s="5">
        <f>B3*B4</f>
        <v>9.240000000000001E-2</v>
      </c>
      <c r="C7" s="77" t="s">
        <v>13</v>
      </c>
      <c r="D7" s="61"/>
      <c r="E7" s="61"/>
      <c r="F7" s="61"/>
      <c r="G7" s="61"/>
    </row>
    <row r="8" spans="1:7" ht="12.75" customHeight="1" x14ac:dyDescent="0.2">
      <c r="A8" s="2" t="s">
        <v>14</v>
      </c>
      <c r="B8" s="5">
        <f>(B3*B4)*(1+B5)</f>
        <v>0.12012000000000002</v>
      </c>
      <c r="C8" s="77" t="s">
        <v>15</v>
      </c>
      <c r="D8" s="61"/>
      <c r="E8" s="61"/>
      <c r="F8" s="61"/>
      <c r="G8" s="61"/>
    </row>
    <row r="9" spans="1:7" ht="12.75" customHeight="1" x14ac:dyDescent="0.2">
      <c r="A9" s="2" t="s">
        <v>16</v>
      </c>
      <c r="B9" s="6">
        <f>B3/B7</f>
        <v>99.999999999999986</v>
      </c>
      <c r="C9" s="77" t="s">
        <v>18</v>
      </c>
      <c r="D9" s="61"/>
      <c r="E9" s="61"/>
      <c r="F9" s="61"/>
      <c r="G9" s="61"/>
    </row>
    <row r="10" spans="1:7" ht="12.75" customHeight="1" x14ac:dyDescent="0.2">
      <c r="A10" s="2" t="s">
        <v>19</v>
      </c>
      <c r="B10" s="6">
        <f>B3/B8</f>
        <v>76.92307692307692</v>
      </c>
      <c r="C10" s="77" t="s">
        <v>24</v>
      </c>
      <c r="D10" s="61"/>
      <c r="E10" s="61"/>
      <c r="F10" s="61"/>
      <c r="G10" s="61"/>
    </row>
    <row r="11" spans="1:7" ht="12.75" customHeight="1" x14ac:dyDescent="0.2">
      <c r="B11" s="11"/>
    </row>
    <row r="13" spans="1:7" ht="12.75" customHeight="1" x14ac:dyDescent="0.2">
      <c r="A13" s="73" t="s">
        <v>25</v>
      </c>
      <c r="B13" s="61"/>
      <c r="C13" s="61"/>
      <c r="D13" s="61"/>
      <c r="E13" s="61"/>
      <c r="F13" s="61"/>
      <c r="G13" s="61"/>
    </row>
    <row r="14" spans="1:7" ht="12.75" customHeight="1" x14ac:dyDescent="0.2">
      <c r="A14" s="2" t="s">
        <v>26</v>
      </c>
      <c r="B14" s="13" t="b">
        <v>1</v>
      </c>
      <c r="C14" s="74" t="s">
        <v>28</v>
      </c>
      <c r="D14" s="61"/>
      <c r="E14" s="61"/>
      <c r="F14" s="61"/>
      <c r="G14" s="61"/>
    </row>
  </sheetData>
  <mergeCells count="12">
    <mergeCell ref="A13:G13"/>
    <mergeCell ref="C14:G14"/>
    <mergeCell ref="A1:G1"/>
    <mergeCell ref="A2:G2"/>
    <mergeCell ref="C3:G3"/>
    <mergeCell ref="C4:G4"/>
    <mergeCell ref="C5:G5"/>
    <mergeCell ref="C6:G6"/>
    <mergeCell ref="C8:G8"/>
    <mergeCell ref="C9:G9"/>
    <mergeCell ref="C10:G10"/>
    <mergeCell ref="C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sqref="A1:F1"/>
    </sheetView>
  </sheetViews>
  <sheetFormatPr defaultColWidth="14.42578125" defaultRowHeight="12.75" customHeight="1" x14ac:dyDescent="0.2"/>
  <cols>
    <col min="1" max="20" width="17.28515625" customWidth="1"/>
  </cols>
  <sheetData>
    <row r="1" spans="1:6" ht="13.5" x14ac:dyDescent="0.25">
      <c r="A1" s="75" t="s">
        <v>41</v>
      </c>
      <c r="B1" s="61"/>
      <c r="C1" s="61"/>
      <c r="D1" s="61"/>
      <c r="E1" s="61"/>
      <c r="F1" s="61"/>
    </row>
    <row r="2" spans="1:6" ht="12.75" customHeight="1" x14ac:dyDescent="0.2">
      <c r="A2" s="78" t="s">
        <v>42</v>
      </c>
      <c r="B2" s="61"/>
      <c r="C2" s="61"/>
      <c r="D2" s="61"/>
      <c r="E2" s="61"/>
      <c r="F2" s="61"/>
    </row>
    <row r="3" spans="1:6" ht="12.75" customHeight="1" x14ac:dyDescent="0.2">
      <c r="A3" s="10" t="s">
        <v>44</v>
      </c>
      <c r="B3" s="15">
        <f>Tournaments!D1</f>
        <v>6.49</v>
      </c>
    </row>
    <row r="4" spans="1:6" ht="12.75" customHeight="1" x14ac:dyDescent="0.2">
      <c r="A4" s="10" t="s">
        <v>3</v>
      </c>
      <c r="B4" s="17">
        <f>'Bankroll Rules'!B3</f>
        <v>9.24</v>
      </c>
    </row>
    <row r="5" spans="1:6" ht="12.75" customHeight="1" x14ac:dyDescent="0.2">
      <c r="A5" s="10" t="s">
        <v>47</v>
      </c>
      <c r="B5" s="15">
        <f>Tournaments!C3</f>
        <v>-2.75</v>
      </c>
    </row>
    <row r="6" spans="1:6" ht="12.75" customHeight="1" x14ac:dyDescent="0.2">
      <c r="A6" s="10" t="s">
        <v>38</v>
      </c>
      <c r="B6" s="12">
        <f>Tournaments!C6</f>
        <v>-0.29761904761904762</v>
      </c>
    </row>
    <row r="7" spans="1:6" ht="12.75" customHeight="1" x14ac:dyDescent="0.2">
      <c r="A7" s="10" t="s">
        <v>48</v>
      </c>
      <c r="B7" s="12">
        <f>Tournaments!C7</f>
        <v>3.566545455</v>
      </c>
    </row>
    <row r="8" spans="1:6" ht="12.75" customHeight="1" x14ac:dyDescent="0.2">
      <c r="A8" s="10" t="s">
        <v>30</v>
      </c>
      <c r="B8" s="18">
        <f>Tournaments!C4</f>
        <v>5.208333333333337E-2</v>
      </c>
    </row>
    <row r="9" spans="1:6" ht="12.75" customHeight="1" x14ac:dyDescent="0.2">
      <c r="A9" s="10" t="s">
        <v>49</v>
      </c>
      <c r="B9" s="19">
        <f>Tournaments!C8</f>
        <v>7.8464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G36" sqref="G36"/>
    </sheetView>
  </sheetViews>
  <sheetFormatPr defaultColWidth="14.42578125" defaultRowHeight="12.75" customHeight="1" x14ac:dyDescent="0.2"/>
  <cols>
    <col min="1" max="4" width="17.28515625" customWidth="1"/>
    <col min="5" max="5" width="8.85546875" customWidth="1"/>
    <col min="6" max="6" width="7.7109375" customWidth="1"/>
    <col min="7" max="7" width="6.42578125" customWidth="1"/>
    <col min="8" max="8" width="6.28515625" customWidth="1"/>
    <col min="9" max="9" width="6" customWidth="1"/>
    <col min="10" max="20" width="17.28515625" customWidth="1"/>
  </cols>
  <sheetData>
    <row r="1" spans="1:9" ht="12.75" customHeight="1" x14ac:dyDescent="0.35">
      <c r="A1" s="79" t="s">
        <v>51</v>
      </c>
      <c r="B1" s="61"/>
      <c r="C1" s="61"/>
      <c r="D1" s="61"/>
      <c r="E1" s="61"/>
    </row>
    <row r="3" spans="1:9" ht="12.75" customHeight="1" x14ac:dyDescent="0.2">
      <c r="E3" s="80" t="s">
        <v>52</v>
      </c>
      <c r="F3" s="61"/>
      <c r="G3" s="8"/>
      <c r="H3" s="8"/>
      <c r="I3" s="8"/>
    </row>
    <row r="4" spans="1:9" ht="12.75" customHeight="1" x14ac:dyDescent="0.2">
      <c r="A4" s="2" t="s">
        <v>44</v>
      </c>
      <c r="B4" s="5">
        <f>Tournaments!D1</f>
        <v>6.49</v>
      </c>
      <c r="E4" s="21" t="s">
        <v>53</v>
      </c>
      <c r="F4" s="21" t="s">
        <v>54</v>
      </c>
      <c r="G4" s="1" t="s">
        <v>55</v>
      </c>
      <c r="H4" s="1" t="s">
        <v>56</v>
      </c>
      <c r="I4" s="1" t="s">
        <v>57</v>
      </c>
    </row>
    <row r="5" spans="1:9" ht="12.75" customHeight="1" x14ac:dyDescent="0.2">
      <c r="A5" s="2" t="s">
        <v>58</v>
      </c>
      <c r="B5" s="5">
        <f>IF(Tournaments!C5&gt;0,AVERAGE(Tournaments!F12:F2000),B6)</f>
        <v>2.75</v>
      </c>
      <c r="D5" s="10" t="s">
        <v>27</v>
      </c>
      <c r="E5" s="22">
        <v>0.2</v>
      </c>
      <c r="F5" s="22">
        <v>0</v>
      </c>
      <c r="G5" s="14">
        <f>COUNTIF(Tournaments!$K$12:$K$2000, "&lt;"&amp;E5)</f>
        <v>0</v>
      </c>
      <c r="H5" s="14">
        <f>COUNTIF(Tournaments!$K$12:$K$2000, "&lt;"&amp;F5)</f>
        <v>0</v>
      </c>
      <c r="I5" s="14">
        <f t="shared" ref="I5:I9" si="0">IF(G5-H5&lt;0, 0, G5-H5)</f>
        <v>0</v>
      </c>
    </row>
    <row r="6" spans="1:9" ht="12.75" customHeight="1" x14ac:dyDescent="0.2">
      <c r="A6" s="2" t="s">
        <v>61</v>
      </c>
      <c r="B6" s="5">
        <f>B4*'Bankroll Rules'!B4</f>
        <v>6.4899999999999999E-2</v>
      </c>
      <c r="D6" s="10" t="s">
        <v>32</v>
      </c>
      <c r="E6" s="22">
        <v>0.4</v>
      </c>
      <c r="F6" s="22">
        <v>0.2</v>
      </c>
      <c r="G6" s="14">
        <f>COUNTIF(Tournaments!$K$12:$K$2000, "&lt;"&amp;E6)</f>
        <v>0</v>
      </c>
      <c r="H6" s="14">
        <f>COUNTIF(Tournaments!$K$12:$K$2000, "&lt;"&amp;F6)</f>
        <v>0</v>
      </c>
      <c r="I6" s="14">
        <f t="shared" si="0"/>
        <v>0</v>
      </c>
    </row>
    <row r="7" spans="1:9" ht="12.75" customHeight="1" x14ac:dyDescent="0.2">
      <c r="A7" s="2" t="s">
        <v>63</v>
      </c>
      <c r="B7" s="5">
        <f>IF(B5*(1+'Bankroll Rules'!B6)&lt;B6,B5*(1+'Bankroll Rules'!B6),B6)</f>
        <v>6.4899999999999999E-2</v>
      </c>
      <c r="D7" s="10" t="s">
        <v>36</v>
      </c>
      <c r="E7" s="22">
        <v>0.6</v>
      </c>
      <c r="F7" s="22">
        <v>0.4</v>
      </c>
      <c r="G7" s="14">
        <f>COUNTIF(Tournaments!$K$12:$K$2000, "&lt;"&amp;E7)</f>
        <v>0</v>
      </c>
      <c r="H7" s="14">
        <f>COUNTIF(Tournaments!$K$12:$K$2000, "&lt;"&amp;F7)</f>
        <v>0</v>
      </c>
      <c r="I7" s="14">
        <f t="shared" si="0"/>
        <v>0</v>
      </c>
    </row>
    <row r="8" spans="1:9" ht="12.75" customHeight="1" x14ac:dyDescent="0.2">
      <c r="A8" s="2" t="s">
        <v>29</v>
      </c>
      <c r="B8" s="5">
        <f>IF(B6&lt;B7,B6,B7)</f>
        <v>6.4899999999999999E-2</v>
      </c>
      <c r="D8" s="10" t="s">
        <v>40</v>
      </c>
      <c r="E8" s="22">
        <v>0.8</v>
      </c>
      <c r="F8" s="22">
        <v>0.6</v>
      </c>
      <c r="G8" s="14">
        <f>COUNTIF(Tournaments!$K$12:$K$2000, "&lt;"&amp;E8)</f>
        <v>1</v>
      </c>
      <c r="H8" s="14">
        <f>COUNTIF(Tournaments!$K$12:$K$2000, "&lt;"&amp;F8)</f>
        <v>0</v>
      </c>
      <c r="I8" s="14">
        <f t="shared" si="0"/>
        <v>1</v>
      </c>
    </row>
    <row r="9" spans="1:9" ht="12.75" customHeight="1" x14ac:dyDescent="0.2">
      <c r="A9" s="2" t="s">
        <v>77</v>
      </c>
      <c r="B9" s="5">
        <f>B8*(1+'Bankroll Rules'!B5)</f>
        <v>8.4370000000000001E-2</v>
      </c>
      <c r="D9" s="10" t="s">
        <v>59</v>
      </c>
      <c r="E9" s="22">
        <v>1</v>
      </c>
      <c r="F9" s="22">
        <v>0.8</v>
      </c>
      <c r="G9" s="14">
        <f>COUNTIF(Tournaments!$K$12:$K$2000, "&lt;"&amp;E9)</f>
        <v>1</v>
      </c>
      <c r="H9" s="14">
        <f>COUNTIF(Tournaments!$K$12:$K$2000, "&lt;"&amp;F9)</f>
        <v>1</v>
      </c>
      <c r="I9" s="14">
        <f t="shared" si="0"/>
        <v>0</v>
      </c>
    </row>
    <row r="10" spans="1:9" ht="12.75" customHeight="1" x14ac:dyDescent="0.2">
      <c r="A10" s="2" t="s">
        <v>81</v>
      </c>
      <c r="B10" s="5">
        <f>B6*(1+'Bankroll Rules'!B5)</f>
        <v>8.4370000000000001E-2</v>
      </c>
    </row>
    <row r="11" spans="1:9" ht="12.75" customHeight="1" x14ac:dyDescent="0.2">
      <c r="B11" s="31"/>
    </row>
  </sheetData>
  <mergeCells count="2">
    <mergeCell ref="A1:E1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ColWidth="14.42578125" defaultRowHeight="12.75" customHeight="1" x14ac:dyDescent="0.2"/>
  <cols>
    <col min="1" max="20" width="17.28515625" customWidth="1"/>
  </cols>
  <sheetData>
    <row r="1" spans="1:2" ht="12.75" customHeight="1" x14ac:dyDescent="0.2">
      <c r="A1" s="13" t="s">
        <v>82</v>
      </c>
      <c r="B1" s="32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33BB-A419-4760-B0AF-0C6FD97B7422}">
  <dimension ref="A1:E12"/>
  <sheetViews>
    <sheetView tabSelected="1" workbookViewId="0">
      <selection activeCell="C18" sqref="C18"/>
    </sheetView>
  </sheetViews>
  <sheetFormatPr defaultRowHeight="12.75" x14ac:dyDescent="0.2"/>
  <cols>
    <col min="1" max="1" width="30.5703125" customWidth="1"/>
    <col min="2" max="2" width="16.7109375" customWidth="1"/>
    <col min="4" max="4" width="11.5703125" bestFit="1" customWidth="1"/>
  </cols>
  <sheetData>
    <row r="1" spans="1:5" x14ac:dyDescent="0.2">
      <c r="A1" s="53" t="s">
        <v>90</v>
      </c>
      <c r="B1" s="53" t="s">
        <v>91</v>
      </c>
      <c r="C1" s="51" t="s">
        <v>68</v>
      </c>
      <c r="D1" s="51" t="s">
        <v>92</v>
      </c>
      <c r="E1" s="50">
        <v>1.1200000000000001</v>
      </c>
    </row>
    <row r="2" spans="1:5" x14ac:dyDescent="0.2">
      <c r="A2" s="51" t="s">
        <v>84</v>
      </c>
      <c r="B2" s="81">
        <v>1</v>
      </c>
      <c r="D2" s="56">
        <f>B2</f>
        <v>1</v>
      </c>
    </row>
    <row r="3" spans="1:5" x14ac:dyDescent="0.2">
      <c r="A3" s="51" t="s">
        <v>85</v>
      </c>
      <c r="B3" s="81">
        <v>1</v>
      </c>
      <c r="D3" s="56">
        <f>B3*E1</f>
        <v>1.1200000000000001</v>
      </c>
    </row>
    <row r="4" spans="1:5" x14ac:dyDescent="0.2">
      <c r="A4" s="51" t="s">
        <v>86</v>
      </c>
      <c r="B4" s="81">
        <v>1</v>
      </c>
      <c r="D4" s="56">
        <f>B4</f>
        <v>1</v>
      </c>
    </row>
    <row r="5" spans="1:5" x14ac:dyDescent="0.2">
      <c r="A5" s="51" t="s">
        <v>87</v>
      </c>
      <c r="B5" s="81">
        <v>1</v>
      </c>
      <c r="D5" s="56">
        <f>B5</f>
        <v>1</v>
      </c>
    </row>
    <row r="6" spans="1:5" x14ac:dyDescent="0.2">
      <c r="A6" s="51" t="s">
        <v>88</v>
      </c>
      <c r="B6" s="81">
        <v>1</v>
      </c>
      <c r="D6" s="56">
        <f>B6*E1</f>
        <v>1.1200000000000001</v>
      </c>
    </row>
    <row r="7" spans="1:5" x14ac:dyDescent="0.2">
      <c r="A7" s="51">
        <v>888</v>
      </c>
      <c r="B7" s="81">
        <v>1</v>
      </c>
      <c r="D7" s="56">
        <f>B7</f>
        <v>1</v>
      </c>
    </row>
    <row r="8" spans="1:5" x14ac:dyDescent="0.2">
      <c r="A8" s="52" t="s">
        <v>89</v>
      </c>
      <c r="B8" s="81">
        <v>1</v>
      </c>
      <c r="D8" s="56">
        <f>B8</f>
        <v>1</v>
      </c>
    </row>
    <row r="9" spans="1:5" x14ac:dyDescent="0.2">
      <c r="A9" s="57" t="s">
        <v>93</v>
      </c>
      <c r="D9" s="81">
        <v>1</v>
      </c>
    </row>
    <row r="10" spans="1:5" x14ac:dyDescent="0.2">
      <c r="A10" s="57" t="s">
        <v>94</v>
      </c>
      <c r="D10" s="81">
        <v>1</v>
      </c>
    </row>
    <row r="12" spans="1:5" x14ac:dyDescent="0.2">
      <c r="D12" s="56">
        <f>SUM(D2:D10)</f>
        <v>9.24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Tournaments</vt:lpstr>
      <vt:lpstr>Bankroll Chart</vt:lpstr>
      <vt:lpstr>Bankroll Rules</vt:lpstr>
      <vt:lpstr>SummaryData</vt:lpstr>
      <vt:lpstr>Worksheet</vt:lpstr>
      <vt:lpstr>AboutVersion</vt:lpstr>
      <vt:lpstr>ROOMS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NEW PC</dc:creator>
  <cp:lastModifiedBy>Lucker John</cp:lastModifiedBy>
  <cp:lastPrinted>2018-07-02T08:56:49Z</cp:lastPrinted>
  <dcterms:modified xsi:type="dcterms:W3CDTF">2018-12-06T10:44:03Z</dcterms:modified>
</cp:coreProperties>
</file>