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7$" sheetId="2" r:id="rId1"/>
  </sheets>
  <calcPr calcId="125725"/>
</workbook>
</file>

<file path=xl/calcChain.xml><?xml version="1.0" encoding="utf-8"?>
<calcChain xmlns="http://schemas.openxmlformats.org/spreadsheetml/2006/main">
  <c r="I15" i="2"/>
  <c r="I16"/>
  <c r="I17"/>
  <c r="I18"/>
  <c r="I19"/>
  <c r="I20"/>
  <c r="I21"/>
  <c r="J4"/>
  <c r="J21"/>
  <c r="J20"/>
  <c r="J19"/>
  <c r="J18"/>
  <c r="J17"/>
  <c r="J16"/>
  <c r="J15"/>
  <c r="G23"/>
  <c r="H23"/>
  <c r="D10"/>
  <c r="C15" s="1"/>
  <c r="K15" s="1"/>
  <c r="D9"/>
  <c r="C16" s="1"/>
  <c r="D16" s="1"/>
  <c r="E16" s="1"/>
  <c r="D8"/>
  <c r="C17" s="1"/>
  <c r="D17" s="1"/>
  <c r="E17" s="1"/>
  <c r="D7"/>
  <c r="C18" s="1"/>
  <c r="K18" s="1"/>
  <c r="D6"/>
  <c r="C19" s="1"/>
  <c r="K19" s="1"/>
  <c r="D5"/>
  <c r="C20" s="1"/>
  <c r="D20" s="1"/>
  <c r="E20" s="1"/>
  <c r="D4"/>
  <c r="C21" s="1"/>
  <c r="D21" s="1"/>
  <c r="E21" s="1"/>
  <c r="D3"/>
  <c r="J23" l="1"/>
  <c r="K20"/>
  <c r="K16"/>
  <c r="K21"/>
  <c r="K17"/>
  <c r="D19"/>
  <c r="E19" s="1"/>
  <c r="D15"/>
  <c r="E15" s="1"/>
  <c r="D18"/>
  <c r="E18" s="1"/>
  <c r="L23" l="1"/>
  <c r="M23" s="1"/>
  <c r="E23"/>
  <c r="K23"/>
  <c r="E22"/>
</calcChain>
</file>

<file path=xl/sharedStrings.xml><?xml version="1.0" encoding="utf-8"?>
<sst xmlns="http://schemas.openxmlformats.org/spreadsheetml/2006/main" count="34" uniqueCount="32">
  <si>
    <t>шанс выпадения</t>
  </si>
  <si>
    <t>PokerStars 7$</t>
  </si>
  <si>
    <t>Рассчитываемые параметры</t>
  </si>
  <si>
    <t>Вводимые параметры</t>
  </si>
  <si>
    <t>Множители</t>
  </si>
  <si>
    <t>ChipEV за турнир</t>
  </si>
  <si>
    <t>x2</t>
  </si>
  <si>
    <t>x4</t>
  </si>
  <si>
    <t>x6</t>
  </si>
  <si>
    <t>x10</t>
  </si>
  <si>
    <t>x25</t>
  </si>
  <si>
    <t>x120</t>
  </si>
  <si>
    <t>x240</t>
  </si>
  <si>
    <t>Количество спинов (по факту)</t>
  </si>
  <si>
    <t>Всего спинов (для проверки)</t>
  </si>
  <si>
    <t>Всего ChipEV (для проерки)</t>
  </si>
  <si>
    <t>Количество спинов</t>
  </si>
  <si>
    <t>ChipEV</t>
  </si>
  <si>
    <t>Количество спинов (ожидание, окр.)</t>
  </si>
  <si>
    <t>Количество выйгранных спинов по EV ITM (окр.)</t>
  </si>
  <si>
    <t>Денежное ожидание $ (SpinEV)</t>
  </si>
  <si>
    <t>Денежное ожидание $ (ChipEV)</t>
  </si>
  <si>
    <t>Недодача множителей</t>
  </si>
  <si>
    <t>EV ITM, %</t>
  </si>
  <si>
    <t>Рассчитываемые параметры (ввести значение ChipEV)</t>
  </si>
  <si>
    <t>ITM, ожидаемый из ChipEV, %</t>
  </si>
  <si>
    <t>Недодача  денег по множителям с учетом EV ITM</t>
  </si>
  <si>
    <t>Итого SpinEV с учетом х120 и х240</t>
  </si>
  <si>
    <t>Итого SpinEV без учета джеков</t>
  </si>
  <si>
    <t>Итого ожидание ChipEV</t>
  </si>
  <si>
    <t>Итого, перебор байинов</t>
  </si>
  <si>
    <t>Итого  ChipEV +  множители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</si>
</sst>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\ [$$-C0C]"/>
    <numFmt numFmtId="166" formatCode="#,##0.00\ [$$-C0C]_ ;\-#,##0.00\ [$$-C0C]\ "/>
    <numFmt numFmtId="167" formatCode="#,##0.0\ [$$-C0C]_ ;\-#,##0.0\ [$$-C0C]\ 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theme="9" tint="-0.49998474074526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0" xfId="0" applyFill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6" fontId="5" fillId="3" borderId="1" xfId="0" applyNumberFormat="1" applyFont="1" applyFill="1" applyBorder="1" applyAlignment="1">
      <alignment horizontal="center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2" xfId="0" applyFill="1" applyBorder="1" applyAlignment="1">
      <alignment horizontal="center" vertical="center" wrapText="1"/>
    </xf>
    <xf numFmtId="0" fontId="0" fillId="0" borderId="4" xfId="0" applyBorder="1" applyAlignment="1"/>
    <xf numFmtId="0" fontId="0" fillId="6" borderId="2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3"/>
  <sheetViews>
    <sheetView tabSelected="1" topLeftCell="A2" workbookViewId="0">
      <selection activeCell="G4" sqref="G4"/>
    </sheetView>
  </sheetViews>
  <sheetFormatPr defaultRowHeight="15"/>
  <cols>
    <col min="2" max="2" width="13.85546875" customWidth="1"/>
    <col min="3" max="3" width="16.7109375" customWidth="1"/>
    <col min="4" max="4" width="19.140625" customWidth="1"/>
    <col min="5" max="5" width="14.140625" customWidth="1"/>
    <col min="6" max="6" width="2.85546875" customWidth="1"/>
    <col min="7" max="7" width="13.42578125" customWidth="1"/>
    <col min="8" max="8" width="16.42578125" customWidth="1"/>
    <col min="9" max="9" width="13" customWidth="1"/>
    <col min="10" max="10" width="14.42578125" customWidth="1"/>
    <col min="11" max="11" width="12" customWidth="1"/>
    <col min="12" max="12" width="16.28515625" customWidth="1"/>
    <col min="13" max="13" width="15" customWidth="1"/>
  </cols>
  <sheetData>
    <row r="2" spans="2:13" ht="39.75" customHeight="1">
      <c r="B2" s="36" t="s">
        <v>1</v>
      </c>
      <c r="C2" s="36"/>
      <c r="D2" s="1" t="s">
        <v>0</v>
      </c>
      <c r="G2" s="25" t="s">
        <v>3</v>
      </c>
      <c r="H2" s="26"/>
      <c r="J2" s="37" t="s">
        <v>2</v>
      </c>
      <c r="K2" s="38"/>
    </row>
    <row r="3" spans="2:13" ht="30">
      <c r="B3" s="2">
        <v>1</v>
      </c>
      <c r="C3" s="2">
        <v>12000</v>
      </c>
      <c r="D3" s="3">
        <f>B3/1000000</f>
        <v>9.9999999999999995E-7</v>
      </c>
      <c r="G3" s="13" t="s">
        <v>16</v>
      </c>
      <c r="H3" s="13" t="s">
        <v>17</v>
      </c>
      <c r="J3" s="39" t="s">
        <v>23</v>
      </c>
      <c r="K3" s="40"/>
    </row>
    <row r="4" spans="2:13" ht="24.75" customHeight="1">
      <c r="B4" s="2">
        <v>50</v>
      </c>
      <c r="C4" s="2">
        <v>240</v>
      </c>
      <c r="D4" s="3">
        <f t="shared" ref="D4:D10" si="0">B4/1000000</f>
        <v>5.0000000000000002E-5</v>
      </c>
      <c r="G4" s="14"/>
      <c r="H4" s="14"/>
      <c r="J4" s="41">
        <f>($H$4+500)/1500*100</f>
        <v>33.333333333333329</v>
      </c>
      <c r="K4" s="42"/>
    </row>
    <row r="5" spans="2:13">
      <c r="B5" s="2">
        <v>100</v>
      </c>
      <c r="C5" s="2">
        <v>120</v>
      </c>
      <c r="D5" s="3">
        <f t="shared" si="0"/>
        <v>1E-4</v>
      </c>
    </row>
    <row r="6" spans="2:13">
      <c r="B6" s="2">
        <v>1000</v>
      </c>
      <c r="C6" s="2">
        <v>25</v>
      </c>
      <c r="D6" s="3">
        <f t="shared" si="0"/>
        <v>1E-3</v>
      </c>
    </row>
    <row r="7" spans="2:13">
      <c r="B7" s="2">
        <v>5000</v>
      </c>
      <c r="C7" s="2">
        <v>10</v>
      </c>
      <c r="D7" s="3">
        <f t="shared" si="0"/>
        <v>5.0000000000000001E-3</v>
      </c>
    </row>
    <row r="8" spans="2:13">
      <c r="B8" s="2">
        <v>75000</v>
      </c>
      <c r="C8" s="2">
        <v>6</v>
      </c>
      <c r="D8" s="3">
        <f t="shared" si="0"/>
        <v>7.4999999999999997E-2</v>
      </c>
    </row>
    <row r="9" spans="2:13">
      <c r="B9" s="2">
        <v>195651</v>
      </c>
      <c r="C9" s="2">
        <v>4</v>
      </c>
      <c r="D9" s="3">
        <f t="shared" si="0"/>
        <v>0.19565099999999999</v>
      </c>
    </row>
    <row r="10" spans="2:13">
      <c r="B10" s="2">
        <v>723198</v>
      </c>
      <c r="C10" s="2">
        <v>2</v>
      </c>
      <c r="D10" s="3">
        <f t="shared" si="0"/>
        <v>0.72319800000000001</v>
      </c>
    </row>
    <row r="13" spans="2:13" ht="33.75" customHeight="1">
      <c r="B13" s="4"/>
      <c r="C13" s="33" t="s">
        <v>24</v>
      </c>
      <c r="D13" s="28"/>
      <c r="E13" s="29"/>
      <c r="F13" s="4"/>
      <c r="G13" s="25" t="s">
        <v>3</v>
      </c>
      <c r="H13" s="26"/>
      <c r="I13" s="27" t="s">
        <v>2</v>
      </c>
      <c r="J13" s="31"/>
      <c r="K13" s="31"/>
      <c r="L13" s="31"/>
      <c r="M13" s="34"/>
    </row>
    <row r="14" spans="2:13" ht="46.5" customHeight="1">
      <c r="B14" s="7" t="s">
        <v>4</v>
      </c>
      <c r="C14" s="5" t="s">
        <v>18</v>
      </c>
      <c r="D14" s="5" t="s">
        <v>19</v>
      </c>
      <c r="E14" s="5" t="s">
        <v>20</v>
      </c>
      <c r="F14" s="4"/>
      <c r="G14" s="6" t="s">
        <v>13</v>
      </c>
      <c r="H14" s="6" t="s">
        <v>5</v>
      </c>
      <c r="I14" s="5" t="s">
        <v>25</v>
      </c>
      <c r="J14" s="5" t="s">
        <v>21</v>
      </c>
      <c r="K14" s="35" t="s">
        <v>22</v>
      </c>
      <c r="L14" s="28"/>
      <c r="M14" s="29"/>
    </row>
    <row r="15" spans="2:13" ht="18.75">
      <c r="B15" s="8" t="s">
        <v>6</v>
      </c>
      <c r="C15" s="15">
        <f>$G$4*D10</f>
        <v>0</v>
      </c>
      <c r="D15" s="15">
        <f>C15*(($H$4+500)/1500)</f>
        <v>0</v>
      </c>
      <c r="E15" s="16">
        <f>(D15*14)-(C15*7)</f>
        <v>0</v>
      </c>
      <c r="F15" s="10"/>
      <c r="G15" s="9"/>
      <c r="H15" s="9"/>
      <c r="I15" s="19" t="str">
        <f t="shared" ref="I15:I18" si="1">IF(H15&lt;&gt;0,(H15+500)/1500*100,"-")</f>
        <v>-</v>
      </c>
      <c r="J15" s="16">
        <f>(G15*((H15+500)/1500)*14)-(G15*7)</f>
        <v>0</v>
      </c>
      <c r="K15" s="30">
        <f>IF(OR(C15&gt;=1, G15&gt;=1), ((C15-G15)*-1), 0)</f>
        <v>0</v>
      </c>
      <c r="L15" s="31"/>
      <c r="M15" s="32"/>
    </row>
    <row r="16" spans="2:13" ht="18.75">
      <c r="B16" s="8" t="s">
        <v>7</v>
      </c>
      <c r="C16" s="15">
        <f>$G$4*D9</f>
        <v>0</v>
      </c>
      <c r="D16" s="15">
        <f t="shared" ref="D16:D21" si="2">C16*(($H$4+500)/1500)</f>
        <v>0</v>
      </c>
      <c r="E16" s="16">
        <f>(D16*28)-(C16*7)</f>
        <v>0</v>
      </c>
      <c r="F16" s="10"/>
      <c r="G16" s="9"/>
      <c r="H16" s="9"/>
      <c r="I16" s="19" t="str">
        <f t="shared" si="1"/>
        <v>-</v>
      </c>
      <c r="J16" s="16">
        <f>(G16*((H16+500)/1500)*28)-(G16*7)</f>
        <v>0</v>
      </c>
      <c r="K16" s="30">
        <f t="shared" ref="K16:K21" si="3">IF(OR(C16&gt;=1, G16&gt;=1), ((C16-G16)*-1), 0)</f>
        <v>0</v>
      </c>
      <c r="L16" s="31"/>
      <c r="M16" s="32"/>
    </row>
    <row r="17" spans="2:13" ht="18.75">
      <c r="B17" s="8" t="s">
        <v>8</v>
      </c>
      <c r="C17" s="15">
        <f>$G$4*D8</f>
        <v>0</v>
      </c>
      <c r="D17" s="15">
        <f t="shared" si="2"/>
        <v>0</v>
      </c>
      <c r="E17" s="16">
        <f>(D17*42)-(C17*7)</f>
        <v>0</v>
      </c>
      <c r="F17" s="10"/>
      <c r="G17" s="9"/>
      <c r="H17" s="9"/>
      <c r="I17" s="19" t="str">
        <f t="shared" si="1"/>
        <v>-</v>
      </c>
      <c r="J17" s="16">
        <f>(G17*((H17+500)/1500)*42)-(G17*7)</f>
        <v>0</v>
      </c>
      <c r="K17" s="30">
        <f t="shared" si="3"/>
        <v>0</v>
      </c>
      <c r="L17" s="31"/>
      <c r="M17" s="32"/>
    </row>
    <row r="18" spans="2:13" ht="18.75">
      <c r="B18" s="8" t="s">
        <v>9</v>
      </c>
      <c r="C18" s="15">
        <f>$G$4*D7</f>
        <v>0</v>
      </c>
      <c r="D18" s="15">
        <f t="shared" si="2"/>
        <v>0</v>
      </c>
      <c r="E18" s="16">
        <f>(D18*70)-(C18*7)</f>
        <v>0</v>
      </c>
      <c r="F18" s="10"/>
      <c r="G18" s="9"/>
      <c r="H18" s="9"/>
      <c r="I18" s="19" t="str">
        <f t="shared" si="1"/>
        <v>-</v>
      </c>
      <c r="J18" s="16">
        <f>(G18*((H18+500)/1500)*70)-(G18*7)</f>
        <v>0</v>
      </c>
      <c r="K18" s="30">
        <f t="shared" si="3"/>
        <v>0</v>
      </c>
      <c r="L18" s="31"/>
      <c r="M18" s="32"/>
    </row>
    <row r="19" spans="2:13" ht="18.75">
      <c r="B19" s="8" t="s">
        <v>10</v>
      </c>
      <c r="C19" s="15">
        <f>$G$4*D6</f>
        <v>0</v>
      </c>
      <c r="D19" s="15">
        <f t="shared" si="2"/>
        <v>0</v>
      </c>
      <c r="E19" s="16">
        <f>(D19*175)-(C19*7)</f>
        <v>0</v>
      </c>
      <c r="F19" s="10"/>
      <c r="G19" s="9"/>
      <c r="H19" s="9"/>
      <c r="I19" s="19" t="str">
        <f t="shared" ref="I19:I21" si="4">IF(H19&lt;&gt;0,(H19+500)/1500*100,"-")</f>
        <v>-</v>
      </c>
      <c r="J19" s="16">
        <f>(G19*((H19+500)/1500)*175)-(G19*7)</f>
        <v>0</v>
      </c>
      <c r="K19" s="30">
        <f t="shared" si="3"/>
        <v>0</v>
      </c>
      <c r="L19" s="31"/>
      <c r="M19" s="32"/>
    </row>
    <row r="20" spans="2:13" ht="18.75">
      <c r="B20" s="8" t="s">
        <v>11</v>
      </c>
      <c r="C20" s="15">
        <f>$G$4*D5</f>
        <v>0</v>
      </c>
      <c r="D20" s="15">
        <f t="shared" si="2"/>
        <v>0</v>
      </c>
      <c r="E20" s="16">
        <f>(D20*700)-(C20*3)+(70*(C20-D20))</f>
        <v>0</v>
      </c>
      <c r="F20" s="10"/>
      <c r="G20" s="9"/>
      <c r="H20" s="9"/>
      <c r="I20" s="19" t="str">
        <f t="shared" si="4"/>
        <v>-</v>
      </c>
      <c r="J20" s="16">
        <f>(G20*((H20+500)/1500)*840)-(G20*7)</f>
        <v>0</v>
      </c>
      <c r="K20" s="30">
        <f t="shared" si="3"/>
        <v>0</v>
      </c>
      <c r="L20" s="31"/>
      <c r="M20" s="32"/>
    </row>
    <row r="21" spans="2:13" ht="18.75">
      <c r="B21" s="8" t="s">
        <v>12</v>
      </c>
      <c r="C21" s="15">
        <f>$G$4*D4</f>
        <v>0</v>
      </c>
      <c r="D21" s="15">
        <f t="shared" si="2"/>
        <v>0</v>
      </c>
      <c r="E21" s="16">
        <f>(D21*1400)-(C21*3)+(140*(C21-D21))</f>
        <v>0</v>
      </c>
      <c r="F21" s="10"/>
      <c r="G21" s="9"/>
      <c r="H21" s="9"/>
      <c r="I21" s="19" t="str">
        <f t="shared" si="4"/>
        <v>-</v>
      </c>
      <c r="J21" s="16">
        <f>(G21*((H21+500)/1500)*1680)-(G21*7)</f>
        <v>0</v>
      </c>
      <c r="K21" s="30">
        <f t="shared" si="3"/>
        <v>0</v>
      </c>
      <c r="L21" s="31"/>
      <c r="M21" s="32"/>
    </row>
    <row r="22" spans="2:13" ht="47.25" customHeight="1">
      <c r="B22" s="4"/>
      <c r="C22" s="4"/>
      <c r="D22" s="12" t="s">
        <v>27</v>
      </c>
      <c r="E22" s="21">
        <f>SUM(E15:E21)</f>
        <v>0</v>
      </c>
      <c r="F22" s="4"/>
      <c r="G22" s="18" t="s">
        <v>14</v>
      </c>
      <c r="H22" s="18" t="s">
        <v>15</v>
      </c>
      <c r="J22" s="6" t="s">
        <v>29</v>
      </c>
      <c r="K22" s="6" t="s">
        <v>30</v>
      </c>
      <c r="L22" s="6" t="s">
        <v>26</v>
      </c>
      <c r="M22" s="6" t="s">
        <v>31</v>
      </c>
    </row>
    <row r="23" spans="2:13" ht="44.25" customHeight="1">
      <c r="B23" s="4"/>
      <c r="C23" s="4"/>
      <c r="D23" s="6" t="s">
        <v>28</v>
      </c>
      <c r="E23" s="22">
        <f>SUM(E15:E19)</f>
        <v>0</v>
      </c>
      <c r="F23" s="4"/>
      <c r="G23" s="11">
        <f>SUM(G15:G21)</f>
        <v>0</v>
      </c>
      <c r="H23" s="17" t="e">
        <f>(G15*H15+G16*H16+G17*H17+G18*H18+G19*H19+G20*H20+G21*H21)/(G15+G16+G17+G18+G19+G20+G21)</f>
        <v>#DIV/0!</v>
      </c>
      <c r="J23" s="24">
        <f>SUM(J15:J21)</f>
        <v>0</v>
      </c>
      <c r="K23" s="20">
        <f>(K15*2)+(K16*4)+(K17*6)+(K18*10)+(K19*25)+(K20*120)+(K21*240)</f>
        <v>0</v>
      </c>
      <c r="L23" s="23">
        <f>((K15*2*7*$J$4/100)+(K16*4*7*$J$4/100)+(K17*6*7*$J$4/100)+(K18*10*7*$J$4/100)+(K19*25*7*$J$4/100)+(K20*120*7*$J$4/100)+(K21*240*7*$J$4/100))*-1</f>
        <v>0</v>
      </c>
      <c r="M23" s="23">
        <f>J23+L23</f>
        <v>0</v>
      </c>
    </row>
  </sheetData>
  <mergeCells count="16">
    <mergeCell ref="B2:C2"/>
    <mergeCell ref="J2:K2"/>
    <mergeCell ref="J3:K3"/>
    <mergeCell ref="J4:K4"/>
    <mergeCell ref="G2:H2"/>
    <mergeCell ref="K19:M19"/>
    <mergeCell ref="K20:M20"/>
    <mergeCell ref="K21:M21"/>
    <mergeCell ref="C13:E13"/>
    <mergeCell ref="G13:H13"/>
    <mergeCell ref="I13:M13"/>
    <mergeCell ref="K14:M14"/>
    <mergeCell ref="K15:M15"/>
    <mergeCell ref="K16:M16"/>
    <mergeCell ref="K17:M17"/>
    <mergeCell ref="K18:M18"/>
  </mergeCells>
  <conditionalFormatting sqref="L23 E22:E23 J23">
    <cfRule type="cellIs" dxfId="5" priority="14" operator="lessThan">
      <formula>0</formula>
    </cfRule>
  </conditionalFormatting>
  <conditionalFormatting sqref="L23 E22:E23 J23">
    <cfRule type="cellIs" dxfId="4" priority="13" operator="greaterThanOrEqual">
      <formula>0</formula>
    </cfRule>
  </conditionalFormatting>
  <conditionalFormatting sqref="K15:K21">
    <cfRule type="cellIs" dxfId="3" priority="7" operator="greaterThanOrEqual">
      <formula>0</formula>
    </cfRule>
    <cfRule type="cellIs" dxfId="2" priority="8" operator="lessThan">
      <formula>0</formula>
    </cfRule>
  </conditionalFormatting>
  <conditionalFormatting sqref="M23">
    <cfRule type="cellIs" dxfId="1" priority="2" operator="lessThan">
      <formula>0</formula>
    </cfRule>
  </conditionalFormatting>
  <conditionalFormatting sqref="M23">
    <cfRule type="cellIs" dxfId="0" priority="1" operator="greaterThanOrEqual">
      <formula>0</formula>
    </cfRule>
  </conditionalFormatting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7$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2016-05-13T22:52:24Z</dcterms:modified>
</cp:coreProperties>
</file>