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Март" sheetId="1" r:id="rId1"/>
    <sheet name="Апрель" sheetId="2" r:id="rId2"/>
    <sheet name="Итого" sheetId="3" r:id="rId3"/>
  </sheets>
  <calcPr calcId="152511" iterate="1" iterateCount="20000" concurrentCalc="0"/>
</workbook>
</file>

<file path=xl/calcChain.xml><?xml version="1.0" encoding="utf-8"?>
<calcChain xmlns="http://schemas.openxmlformats.org/spreadsheetml/2006/main">
  <c r="J66" i="2" l="1"/>
  <c r="I66" i="2"/>
  <c r="L66" i="2"/>
  <c r="K66" i="2"/>
  <c r="J4" i="2"/>
  <c r="I4" i="2"/>
  <c r="L4" i="2"/>
  <c r="K4" i="2"/>
  <c r="I13" i="2"/>
  <c r="I11" i="2"/>
  <c r="K13" i="2"/>
  <c r="K11" i="2"/>
  <c r="J13" i="2"/>
  <c r="L13" i="2"/>
  <c r="K92" i="2"/>
  <c r="J94" i="2"/>
  <c r="I94" i="2"/>
  <c r="L94" i="2"/>
  <c r="K94" i="2"/>
  <c r="K90" i="2"/>
  <c r="I93" i="2"/>
  <c r="K93" i="2"/>
  <c r="I88" i="2"/>
  <c r="K88" i="2"/>
  <c r="I89" i="2"/>
  <c r="K89" i="2"/>
  <c r="K87" i="2"/>
  <c r="K3" i="2"/>
  <c r="K65" i="2"/>
  <c r="K82" i="2"/>
  <c r="K85" i="2"/>
  <c r="J93" i="2"/>
  <c r="L93" i="2"/>
  <c r="J92" i="2"/>
  <c r="I92" i="2"/>
  <c r="L92" i="2"/>
  <c r="B92" i="2"/>
  <c r="I91" i="2"/>
  <c r="K91" i="2"/>
  <c r="J91" i="2"/>
  <c r="L91" i="2"/>
  <c r="J90" i="2"/>
  <c r="I90" i="2"/>
  <c r="L90" i="2"/>
  <c r="B90" i="2"/>
  <c r="J89" i="2"/>
  <c r="L89" i="2"/>
  <c r="J10" i="2"/>
  <c r="K10" i="2"/>
  <c r="J16" i="2"/>
  <c r="I16" i="2"/>
  <c r="K16" i="2"/>
  <c r="L16" i="2"/>
  <c r="J36" i="2"/>
  <c r="K36" i="2"/>
  <c r="K35" i="2"/>
  <c r="K14" i="2"/>
  <c r="I10" i="2"/>
  <c r="K9" i="2"/>
  <c r="J35" i="2"/>
  <c r="J14" i="2"/>
  <c r="J9" i="2"/>
  <c r="J3" i="2"/>
  <c r="J65" i="2"/>
  <c r="J82" i="2"/>
  <c r="I14" i="2"/>
  <c r="I9" i="2"/>
  <c r="I3" i="2"/>
  <c r="I65" i="2"/>
  <c r="I82" i="2"/>
  <c r="B14" i="2"/>
  <c r="B3" i="2"/>
  <c r="B65" i="2"/>
  <c r="B82" i="2"/>
  <c r="L10" i="2"/>
  <c r="L9" i="2"/>
  <c r="B9" i="2"/>
  <c r="K79" i="1"/>
  <c r="I25" i="2"/>
  <c r="K25" i="2"/>
  <c r="K21" i="2"/>
  <c r="I36" i="2"/>
  <c r="I32" i="2"/>
  <c r="K32" i="2"/>
  <c r="K31" i="2"/>
  <c r="J15" i="2"/>
  <c r="I15" i="2"/>
  <c r="J88" i="2"/>
  <c r="L88" i="2"/>
  <c r="J87" i="2"/>
  <c r="I87" i="2"/>
  <c r="B87" i="2"/>
  <c r="J32" i="2"/>
  <c r="K15" i="2"/>
  <c r="L87" i="2"/>
  <c r="J58" i="2"/>
  <c r="I58" i="2"/>
  <c r="K58" i="2"/>
  <c r="K57" i="2"/>
  <c r="K29" i="2"/>
  <c r="K55" i="2"/>
  <c r="K77" i="2"/>
  <c r="J6" i="2"/>
  <c r="I6" i="2"/>
  <c r="K6" i="2"/>
  <c r="K5" i="2"/>
  <c r="J22" i="2"/>
  <c r="I22" i="2"/>
  <c r="K22" i="2"/>
  <c r="J23" i="2"/>
  <c r="I23" i="2"/>
  <c r="K23" i="2"/>
  <c r="J24" i="2"/>
  <c r="I24" i="2"/>
  <c r="K24" i="2"/>
  <c r="J25" i="2"/>
  <c r="K72" i="2"/>
  <c r="K17" i="2"/>
  <c r="K75" i="2"/>
  <c r="J8" i="2"/>
  <c r="I8" i="2"/>
  <c r="K8" i="2"/>
  <c r="K7" i="2"/>
  <c r="J12" i="2"/>
  <c r="I12" i="2"/>
  <c r="K12" i="2"/>
  <c r="L79" i="2"/>
  <c r="L32" i="2"/>
  <c r="L36" i="2"/>
  <c r="L15" i="2"/>
  <c r="L25" i="2"/>
  <c r="K4" i="3"/>
  <c r="K3" i="3"/>
  <c r="K5" i="3"/>
  <c r="L12" i="2"/>
  <c r="L24" i="2"/>
  <c r="L23" i="2"/>
  <c r="L58" i="2"/>
  <c r="D93" i="1"/>
  <c r="E88" i="1"/>
  <c r="E89" i="1"/>
  <c r="E90" i="1"/>
  <c r="E91" i="1"/>
  <c r="E92" i="1"/>
  <c r="E93" i="1"/>
  <c r="E94" i="1"/>
  <c r="E95" i="1"/>
  <c r="E96" i="1"/>
  <c r="E97" i="1"/>
  <c r="I21" i="2"/>
  <c r="I57" i="2"/>
  <c r="I35" i="2"/>
  <c r="I31" i="2"/>
  <c r="I29" i="2"/>
  <c r="I55" i="2"/>
  <c r="I77" i="2"/>
  <c r="I5" i="2"/>
  <c r="I72" i="2"/>
  <c r="I17" i="2"/>
  <c r="I75" i="2"/>
  <c r="I7" i="2"/>
  <c r="I3" i="3"/>
  <c r="J57" i="2"/>
  <c r="J21" i="2"/>
  <c r="J11" i="2"/>
  <c r="J31" i="2"/>
  <c r="J29" i="2"/>
  <c r="J55" i="2"/>
  <c r="J77" i="2"/>
  <c r="J5" i="2"/>
  <c r="J72" i="2"/>
  <c r="J17" i="2"/>
  <c r="J75" i="2"/>
  <c r="J7" i="2"/>
  <c r="J3" i="3"/>
  <c r="L3" i="3"/>
  <c r="L77" i="1"/>
  <c r="B57" i="2"/>
  <c r="B21" i="2"/>
  <c r="B11" i="2"/>
  <c r="B35" i="2"/>
  <c r="B31" i="2"/>
  <c r="B29" i="2"/>
  <c r="B55" i="2"/>
  <c r="B77" i="2"/>
  <c r="B72" i="2"/>
  <c r="B5" i="2"/>
  <c r="B17" i="2"/>
  <c r="B75" i="2"/>
  <c r="B7" i="2"/>
  <c r="B3" i="3"/>
  <c r="L82" i="2"/>
  <c r="L78" i="2"/>
  <c r="L77" i="2"/>
  <c r="L76" i="2"/>
  <c r="L75" i="2"/>
  <c r="L74" i="2"/>
  <c r="L73" i="2"/>
  <c r="L72" i="2"/>
  <c r="L71" i="2"/>
  <c r="L70" i="2"/>
  <c r="L69" i="2"/>
  <c r="L68" i="2"/>
  <c r="L67" i="2"/>
  <c r="L65" i="2"/>
  <c r="L64" i="2"/>
  <c r="L63" i="2"/>
  <c r="L62" i="2"/>
  <c r="L61" i="2"/>
  <c r="L60" i="2"/>
  <c r="L59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5" i="2"/>
  <c r="L34" i="2"/>
  <c r="L33" i="2"/>
  <c r="L31" i="2"/>
  <c r="L30" i="2"/>
  <c r="L29" i="2"/>
  <c r="L28" i="2"/>
  <c r="L27" i="2"/>
  <c r="L26" i="2"/>
  <c r="L22" i="2"/>
  <c r="L21" i="2"/>
  <c r="L20" i="2"/>
  <c r="L19" i="2"/>
  <c r="L18" i="2"/>
  <c r="L17" i="2"/>
  <c r="L14" i="2"/>
  <c r="L11" i="2"/>
  <c r="L8" i="2"/>
  <c r="L7" i="2"/>
  <c r="L6" i="2"/>
  <c r="L5" i="2"/>
  <c r="L3" i="2"/>
  <c r="K3" i="1"/>
  <c r="J55" i="1"/>
  <c r="I55" i="1"/>
  <c r="K55" i="1"/>
  <c r="J56" i="1"/>
  <c r="I56" i="1"/>
  <c r="K56" i="1"/>
  <c r="J57" i="1"/>
  <c r="I57" i="1"/>
  <c r="K57" i="1"/>
  <c r="J58" i="1"/>
  <c r="I58" i="1"/>
  <c r="K58" i="1"/>
  <c r="J59" i="1"/>
  <c r="I59" i="1"/>
  <c r="K59" i="1"/>
  <c r="J60" i="1"/>
  <c r="I60" i="1"/>
  <c r="K60" i="1"/>
  <c r="J61" i="1"/>
  <c r="I61" i="1"/>
  <c r="K61" i="1"/>
  <c r="K54" i="1"/>
  <c r="J33" i="1"/>
  <c r="I33" i="1"/>
  <c r="K33" i="1"/>
  <c r="J34" i="1"/>
  <c r="I34" i="1"/>
  <c r="K34" i="1"/>
  <c r="J35" i="1"/>
  <c r="I35" i="1"/>
  <c r="K35" i="1"/>
  <c r="J36" i="1"/>
  <c r="I36" i="1"/>
  <c r="K36" i="1"/>
  <c r="J37" i="1"/>
  <c r="I37" i="1"/>
  <c r="K37" i="1"/>
  <c r="J38" i="1"/>
  <c r="I38" i="1"/>
  <c r="K38" i="1"/>
  <c r="J39" i="1"/>
  <c r="I39" i="1"/>
  <c r="K39" i="1"/>
  <c r="J40" i="1"/>
  <c r="I40" i="1"/>
  <c r="K40" i="1"/>
  <c r="J41" i="1"/>
  <c r="I41" i="1"/>
  <c r="K41" i="1"/>
  <c r="J42" i="1"/>
  <c r="I42" i="1"/>
  <c r="K42" i="1"/>
  <c r="J43" i="1"/>
  <c r="I43" i="1"/>
  <c r="K43" i="1"/>
  <c r="J44" i="1"/>
  <c r="I44" i="1"/>
  <c r="K44" i="1"/>
  <c r="J45" i="1"/>
  <c r="I45" i="1"/>
  <c r="K45" i="1"/>
  <c r="J46" i="1"/>
  <c r="I46" i="1"/>
  <c r="K46" i="1"/>
  <c r="J47" i="1"/>
  <c r="I47" i="1"/>
  <c r="K47" i="1"/>
  <c r="J48" i="1"/>
  <c r="I48" i="1"/>
  <c r="K48" i="1"/>
  <c r="J49" i="1"/>
  <c r="I49" i="1"/>
  <c r="K49" i="1"/>
  <c r="J50" i="1"/>
  <c r="I50" i="1"/>
  <c r="K50" i="1"/>
  <c r="J51" i="1"/>
  <c r="I51" i="1"/>
  <c r="K51" i="1"/>
  <c r="K32" i="1"/>
  <c r="I27" i="1"/>
  <c r="K27" i="1"/>
  <c r="K26" i="1"/>
  <c r="I53" i="1"/>
  <c r="K53" i="1"/>
  <c r="K52" i="1"/>
  <c r="I63" i="1"/>
  <c r="K63" i="1"/>
  <c r="I64" i="1"/>
  <c r="K64" i="1"/>
  <c r="I65" i="1"/>
  <c r="K65" i="1"/>
  <c r="I66" i="1"/>
  <c r="K66" i="1"/>
  <c r="I67" i="1"/>
  <c r="K67" i="1"/>
  <c r="I68" i="1"/>
  <c r="K68" i="1"/>
  <c r="K62" i="1"/>
  <c r="I75" i="1"/>
  <c r="K75" i="1"/>
  <c r="I76" i="1"/>
  <c r="K76" i="1"/>
  <c r="K74" i="1"/>
  <c r="J6" i="1"/>
  <c r="I6" i="1"/>
  <c r="K6" i="1"/>
  <c r="K5" i="1"/>
  <c r="J19" i="1"/>
  <c r="I19" i="1"/>
  <c r="K19" i="1"/>
  <c r="J20" i="1"/>
  <c r="I20" i="1"/>
  <c r="K20" i="1"/>
  <c r="J21" i="1"/>
  <c r="I21" i="1"/>
  <c r="K21" i="1"/>
  <c r="J22" i="1"/>
  <c r="I22" i="1"/>
  <c r="K22" i="1"/>
  <c r="J23" i="1"/>
  <c r="I23" i="1"/>
  <c r="K23" i="1"/>
  <c r="J24" i="1"/>
  <c r="I24" i="1"/>
  <c r="K24" i="1"/>
  <c r="J25" i="1"/>
  <c r="I25" i="1"/>
  <c r="K25" i="1"/>
  <c r="K18" i="1"/>
  <c r="J70" i="1"/>
  <c r="I70" i="1"/>
  <c r="K70" i="1"/>
  <c r="J71" i="1"/>
  <c r="I71" i="1"/>
  <c r="K71" i="1"/>
  <c r="K69" i="1"/>
  <c r="J29" i="1"/>
  <c r="I29" i="1"/>
  <c r="K29" i="1"/>
  <c r="J30" i="1"/>
  <c r="I30" i="1"/>
  <c r="K30" i="1"/>
  <c r="J31" i="1"/>
  <c r="I31" i="1"/>
  <c r="K31" i="1"/>
  <c r="K28" i="1"/>
  <c r="J15" i="1"/>
  <c r="I15" i="1"/>
  <c r="K15" i="1"/>
  <c r="J16" i="1"/>
  <c r="I16" i="1"/>
  <c r="K16" i="1"/>
  <c r="J17" i="1"/>
  <c r="I17" i="1"/>
  <c r="K17" i="1"/>
  <c r="K14" i="1"/>
  <c r="J12" i="1"/>
  <c r="I12" i="1"/>
  <c r="K12" i="1"/>
  <c r="J73" i="1"/>
  <c r="I73" i="1"/>
  <c r="K73" i="1"/>
  <c r="K72" i="1"/>
  <c r="J13" i="1"/>
  <c r="I13" i="1"/>
  <c r="K13" i="1"/>
  <c r="K11" i="1"/>
  <c r="J8" i="1"/>
  <c r="I8" i="1"/>
  <c r="K8" i="1"/>
  <c r="K7" i="1"/>
  <c r="J10" i="1"/>
  <c r="I10" i="1"/>
  <c r="K10" i="1"/>
  <c r="K9" i="1"/>
  <c r="K77" i="1"/>
  <c r="J32" i="1"/>
  <c r="I32" i="1"/>
  <c r="B32" i="1"/>
  <c r="L51" i="1"/>
  <c r="J54" i="1"/>
  <c r="I54" i="1"/>
  <c r="B54" i="1"/>
  <c r="L61" i="1"/>
  <c r="J14" i="1"/>
  <c r="I14" i="1"/>
  <c r="B14" i="1"/>
  <c r="L17" i="1"/>
  <c r="L50" i="1"/>
  <c r="J11" i="1"/>
  <c r="I11" i="1"/>
  <c r="B11" i="1"/>
  <c r="L13" i="1"/>
  <c r="J9" i="1"/>
  <c r="J3" i="1"/>
  <c r="J26" i="1"/>
  <c r="J52" i="1"/>
  <c r="J62" i="1"/>
  <c r="J74" i="1"/>
  <c r="J5" i="1"/>
  <c r="J18" i="1"/>
  <c r="J69" i="1"/>
  <c r="J28" i="1"/>
  <c r="J72" i="1"/>
  <c r="J7" i="1"/>
  <c r="J77" i="1"/>
  <c r="I9" i="1"/>
  <c r="I3" i="1"/>
  <c r="I26" i="1"/>
  <c r="I52" i="1"/>
  <c r="I62" i="1"/>
  <c r="I74" i="1"/>
  <c r="I18" i="1"/>
  <c r="I5" i="1"/>
  <c r="I69" i="1"/>
  <c r="I28" i="1"/>
  <c r="I72" i="1"/>
  <c r="I7" i="1"/>
  <c r="I77" i="1"/>
  <c r="B3" i="1"/>
  <c r="B26" i="1"/>
  <c r="B52" i="1"/>
  <c r="B62" i="1"/>
  <c r="B74" i="1"/>
  <c r="B18" i="1"/>
  <c r="B69" i="1"/>
  <c r="B5" i="1"/>
  <c r="B28" i="1"/>
  <c r="B72" i="1"/>
  <c r="B7" i="1"/>
  <c r="B9" i="1"/>
  <c r="B77" i="1"/>
  <c r="L10" i="1"/>
  <c r="L9" i="1"/>
  <c r="L68" i="1"/>
  <c r="L49" i="1"/>
  <c r="L25" i="1"/>
  <c r="L71" i="1"/>
  <c r="L24" i="1"/>
  <c r="L60" i="1"/>
  <c r="L23" i="1"/>
  <c r="L8" i="1"/>
  <c r="L7" i="1"/>
  <c r="L22" i="1"/>
  <c r="L48" i="1"/>
  <c r="L16" i="1"/>
  <c r="L73" i="1"/>
  <c r="L72" i="1"/>
  <c r="L12" i="1"/>
  <c r="L11" i="1"/>
  <c r="L47" i="1"/>
  <c r="L59" i="1"/>
  <c r="L15" i="1"/>
  <c r="L14" i="1"/>
  <c r="L46" i="1"/>
  <c r="L45" i="1"/>
  <c r="L44" i="1"/>
  <c r="L31" i="1"/>
  <c r="L43" i="1"/>
  <c r="L67" i="1"/>
  <c r="L42" i="1"/>
  <c r="L58" i="1"/>
  <c r="L41" i="1"/>
  <c r="L30" i="1"/>
  <c r="L40" i="1"/>
  <c r="L21" i="1"/>
  <c r="L66" i="1"/>
  <c r="L39" i="1"/>
  <c r="L20" i="1"/>
  <c r="L38" i="1"/>
  <c r="L57" i="1"/>
  <c r="L37" i="1"/>
  <c r="L76" i="1"/>
  <c r="L29" i="1"/>
  <c r="L65" i="1"/>
  <c r="L36" i="1"/>
  <c r="L53" i="1"/>
  <c r="L27" i="1"/>
  <c r="L75" i="1"/>
  <c r="L74" i="1"/>
  <c r="L63" i="1"/>
  <c r="L64" i="1"/>
  <c r="L70" i="1"/>
  <c r="L5" i="1"/>
  <c r="L69" i="1"/>
  <c r="L19" i="1"/>
  <c r="L6" i="1"/>
  <c r="L56" i="1"/>
  <c r="L35" i="1"/>
  <c r="L34" i="1"/>
  <c r="L55" i="1"/>
  <c r="L33" i="1"/>
  <c r="L26" i="1"/>
  <c r="L32" i="1"/>
  <c r="L28" i="1"/>
  <c r="L18" i="1"/>
  <c r="L52" i="1"/>
  <c r="L3" i="1"/>
  <c r="L62" i="1"/>
  <c r="L54" i="1"/>
</calcChain>
</file>

<file path=xl/sharedStrings.xml><?xml version="1.0" encoding="utf-8"?>
<sst xmlns="http://schemas.openxmlformats.org/spreadsheetml/2006/main" count="98" uniqueCount="48">
  <si>
    <t>Дата</t>
  </si>
  <si>
    <t>Бай-ин</t>
  </si>
  <si>
    <t>Ребай</t>
  </si>
  <si>
    <t>Аддон</t>
  </si>
  <si>
    <t>Кол-во ребаев</t>
  </si>
  <si>
    <t>Аддон да/нет</t>
  </si>
  <si>
    <t>ROI</t>
  </si>
  <si>
    <t>Profit</t>
  </si>
  <si>
    <t>Комментарии</t>
  </si>
  <si>
    <t>Сателлит</t>
  </si>
  <si>
    <t>Человек</t>
  </si>
  <si>
    <t>Ребаев</t>
  </si>
  <si>
    <t>Аддонов</t>
  </si>
  <si>
    <t>Затраты</t>
  </si>
  <si>
    <t>Выиграны ТД</t>
  </si>
  <si>
    <t>Место</t>
  </si>
  <si>
    <t>550+3RB</t>
  </si>
  <si>
    <t>Награда за выбивание</t>
  </si>
  <si>
    <t>Кол-во наград</t>
  </si>
  <si>
    <t>Итого</t>
  </si>
  <si>
    <t>66+1R+1A</t>
  </si>
  <si>
    <t>33+RA</t>
  </si>
  <si>
    <t>110 freez</t>
  </si>
  <si>
    <t>22 freez</t>
  </si>
  <si>
    <t>330+3RB</t>
  </si>
  <si>
    <t>77 freez</t>
  </si>
  <si>
    <t>21+RA+Bounty</t>
  </si>
  <si>
    <t>42+RA+Bounty</t>
  </si>
  <si>
    <t>84+RA+Bounty</t>
  </si>
  <si>
    <t>Баланс</t>
  </si>
  <si>
    <t>52+RA+Bounty</t>
  </si>
  <si>
    <t>х</t>
  </si>
  <si>
    <t>105+RA+Bounty</t>
  </si>
  <si>
    <t>110+RA</t>
  </si>
  <si>
    <t>55 freez</t>
  </si>
  <si>
    <t>ClasFri+RA</t>
  </si>
  <si>
    <t>Revenue</t>
  </si>
  <si>
    <t>Кэш</t>
  </si>
  <si>
    <t>210+RA+Bounty</t>
  </si>
  <si>
    <t>11 ИТМ</t>
  </si>
  <si>
    <t>Игра</t>
  </si>
  <si>
    <t>Турниры</t>
  </si>
  <si>
    <t>Всего</t>
  </si>
  <si>
    <t>Рейкбек</t>
  </si>
  <si>
    <t>ROPL Main Sat</t>
  </si>
  <si>
    <t>Sunday Special+RA</t>
  </si>
  <si>
    <t>BPT Grand Sat</t>
  </si>
  <si>
    <t>Sunday Chance 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</si>
</sst>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 applyBorder="1"/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5" xfId="0" applyFill="1" applyBorder="1"/>
    <xf numFmtId="164" fontId="2" fillId="3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4" xfId="0" applyFill="1" applyBorder="1"/>
    <xf numFmtId="0" fontId="0" fillId="3" borderId="6" xfId="0" applyFill="1" applyBorder="1"/>
    <xf numFmtId="0" fontId="1" fillId="0" borderId="0" xfId="0" applyFont="1" applyBorder="1"/>
    <xf numFmtId="0" fontId="1" fillId="0" borderId="0" xfId="0" applyFont="1"/>
    <xf numFmtId="0" fontId="2" fillId="6" borderId="1" xfId="0" applyFont="1" applyFill="1" applyBorder="1"/>
    <xf numFmtId="0" fontId="0" fillId="7" borderId="0" xfId="0" applyFill="1" applyBorder="1"/>
    <xf numFmtId="0" fontId="2" fillId="4" borderId="0" xfId="0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justify"/>
    </xf>
    <xf numFmtId="0" fontId="2" fillId="2" borderId="3" xfId="0" applyFont="1" applyFill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ru-RU"/>
              <a:t>профит МТТ</a:t>
            </a:r>
            <a:r>
              <a:rPr lang="ru-RU" baseline="0"/>
              <a:t> </a:t>
            </a:r>
            <a:r>
              <a:rPr lang="en-US" baseline="0"/>
              <a:t>PokerDom </a:t>
            </a:r>
            <a:r>
              <a:rPr lang="ru-RU" baseline="0"/>
              <a:t>март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f>Март!$A$88:$A$97</c:f>
              <c:numCache>
                <c:formatCode>m/d/yyyy</c:formatCode>
                <c:ptCount val="10"/>
                <c:pt idx="0">
                  <c:v>42445</c:v>
                </c:pt>
                <c:pt idx="1">
                  <c:v>42446</c:v>
                </c:pt>
                <c:pt idx="2">
                  <c:v>42447</c:v>
                </c:pt>
                <c:pt idx="3">
                  <c:v>42448</c:v>
                </c:pt>
                <c:pt idx="4">
                  <c:v>42449</c:v>
                </c:pt>
                <c:pt idx="5">
                  <c:v>42452</c:v>
                </c:pt>
                <c:pt idx="6">
                  <c:v>42454</c:v>
                </c:pt>
                <c:pt idx="7">
                  <c:v>42455</c:v>
                </c:pt>
                <c:pt idx="8">
                  <c:v>42457</c:v>
                </c:pt>
                <c:pt idx="9">
                  <c:v>42459</c:v>
                </c:pt>
              </c:numCache>
            </c:numRef>
          </c:cat>
          <c:val>
            <c:numRef>
              <c:f>Март!$E$88:$E$97</c:f>
              <c:numCache>
                <c:formatCode>General</c:formatCode>
                <c:ptCount val="10"/>
                <c:pt idx="0">
                  <c:v>959.63000000000011</c:v>
                </c:pt>
                <c:pt idx="1">
                  <c:v>1634.8200000000002</c:v>
                </c:pt>
                <c:pt idx="2">
                  <c:v>2533.0600000000004</c:v>
                </c:pt>
                <c:pt idx="3">
                  <c:v>3679.5600000000004</c:v>
                </c:pt>
                <c:pt idx="4">
                  <c:v>4925.9600000000009</c:v>
                </c:pt>
                <c:pt idx="5">
                  <c:v>3568.4600000000009</c:v>
                </c:pt>
                <c:pt idx="6">
                  <c:v>782.46000000000095</c:v>
                </c:pt>
                <c:pt idx="7">
                  <c:v>427.46000000000095</c:v>
                </c:pt>
                <c:pt idx="8">
                  <c:v>1030.4600000000009</c:v>
                </c:pt>
                <c:pt idx="9">
                  <c:v>571.46000000000095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6017776"/>
        <c:axId val="1406024848"/>
      </c:lineChart>
      <c:dateAx>
        <c:axId val="14060177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6024848"/>
        <c:crosses val="autoZero"/>
        <c:auto val="1"/>
        <c:lblOffset val="100"/>
        <c:baseTimeUnit val="days"/>
      </c:dateAx>
      <c:valAx>
        <c:axId val="140602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601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776287</xdr:colOff>
      <xdr:row>86</xdr:row>
      <xdr:rowOff>90487</xdr:rowOff>
    </xdr:from>
    <xdr:to>
      <xdr:col>10</xdr:col>
      <xdr:colOff>776287</xdr:colOff>
      <xdr:row>100</xdr:row>
      <xdr:rowOff>166687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K80" sqref="K80"/>
    </sheetView>
  </sheetViews>
  <sheetFormatPr defaultRowHeight="15" x14ac:dyDescent="0.25"/>
  <cols>
    <col min="1" max="1" width="13.5703125" customWidth="1"/>
    <col min="5" max="5" width="14.42578125" customWidth="1"/>
    <col min="6" max="11" width="13.7109375" customWidth="1"/>
    <col min="13" max="13" width="3.7109375" customWidth="1"/>
    <col min="18" max="18" width="14.5703125" customWidth="1"/>
  </cols>
  <sheetData>
    <row r="1" spans="1:18" ht="15.75" thickBo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8" t="s">
        <v>17</v>
      </c>
      <c r="H1" s="23" t="s">
        <v>18</v>
      </c>
      <c r="I1" s="23" t="s">
        <v>13</v>
      </c>
      <c r="J1" s="23" t="s">
        <v>36</v>
      </c>
      <c r="K1" s="23" t="s">
        <v>7</v>
      </c>
      <c r="L1" s="23" t="s">
        <v>6</v>
      </c>
      <c r="M1" s="25" t="s">
        <v>8</v>
      </c>
      <c r="N1" s="26"/>
      <c r="O1" s="26"/>
      <c r="P1" s="26"/>
      <c r="Q1" s="26"/>
      <c r="R1" s="27"/>
    </row>
    <row r="2" spans="1:18" ht="15.75" thickBot="1" x14ac:dyDescent="0.3">
      <c r="A2" s="24"/>
      <c r="B2" s="24"/>
      <c r="C2" s="24"/>
      <c r="D2" s="24"/>
      <c r="E2" s="24"/>
      <c r="F2" s="24"/>
      <c r="G2" s="29"/>
      <c r="H2" s="24"/>
      <c r="I2" s="24"/>
      <c r="J2" s="24"/>
      <c r="K2" s="24"/>
      <c r="L2" s="24"/>
      <c r="M2" s="8" t="s">
        <v>9</v>
      </c>
      <c r="N2" s="8" t="s">
        <v>10</v>
      </c>
      <c r="O2" s="8" t="s">
        <v>11</v>
      </c>
      <c r="P2" s="8" t="s">
        <v>12</v>
      </c>
      <c r="Q2" s="8" t="s">
        <v>15</v>
      </c>
      <c r="R2" s="8" t="s">
        <v>14</v>
      </c>
    </row>
    <row r="3" spans="1:18" ht="15.75" thickBot="1" x14ac:dyDescent="0.3">
      <c r="A3" s="4" t="s">
        <v>16</v>
      </c>
      <c r="B3" s="4">
        <f>B4</f>
        <v>0</v>
      </c>
      <c r="C3" s="12"/>
      <c r="D3" s="5"/>
      <c r="E3" s="5"/>
      <c r="F3" s="5"/>
      <c r="G3" s="5"/>
      <c r="H3" s="13"/>
      <c r="I3" s="4">
        <f>I4</f>
        <v>0</v>
      </c>
      <c r="J3" s="4">
        <f>J4</f>
        <v>0</v>
      </c>
      <c r="K3" s="4">
        <f>K4</f>
        <v>0</v>
      </c>
      <c r="L3" s="7" t="e">
        <f>J3/I3-1</f>
        <v>#DIV/0!</v>
      </c>
      <c r="M3" s="3"/>
      <c r="N3" s="3"/>
      <c r="O3" s="3"/>
      <c r="P3" s="3"/>
      <c r="Q3" s="3"/>
      <c r="R3" s="3"/>
    </row>
    <row r="4" spans="1:18" ht="15.75" thickBot="1" x14ac:dyDescent="0.3">
      <c r="A4" s="1"/>
      <c r="L4" s="2"/>
      <c r="N4" s="16"/>
      <c r="O4" s="16"/>
      <c r="P4" s="17"/>
      <c r="Q4" s="16"/>
    </row>
    <row r="5" spans="1:18" ht="15.75" thickBot="1" x14ac:dyDescent="0.3">
      <c r="A5" s="4" t="s">
        <v>24</v>
      </c>
      <c r="B5" s="4">
        <f>B6</f>
        <v>330</v>
      </c>
      <c r="C5" s="12"/>
      <c r="D5" s="5"/>
      <c r="E5" s="5"/>
      <c r="F5" s="5"/>
      <c r="G5" s="5"/>
      <c r="H5" s="13"/>
      <c r="I5" s="4">
        <f>I6</f>
        <v>1230</v>
      </c>
      <c r="J5" s="4">
        <f>J6</f>
        <v>0</v>
      </c>
      <c r="K5" s="4">
        <f>K6</f>
        <v>-1230</v>
      </c>
      <c r="L5" s="7">
        <f>J5/I5-1</f>
        <v>-1</v>
      </c>
      <c r="N5" s="16"/>
      <c r="O5" s="16"/>
      <c r="P5" s="17"/>
      <c r="Q5" s="16"/>
    </row>
    <row r="6" spans="1:18" ht="15.75" thickBot="1" x14ac:dyDescent="0.3">
      <c r="A6" s="1">
        <v>42454</v>
      </c>
      <c r="B6">
        <v>330</v>
      </c>
      <c r="C6">
        <v>300</v>
      </c>
      <c r="E6">
        <v>3</v>
      </c>
      <c r="I6">
        <f>B6+C6*E6+D6*F6</f>
        <v>1230</v>
      </c>
      <c r="J6">
        <f>G6*H6</f>
        <v>0</v>
      </c>
      <c r="K6">
        <f>J6-I6</f>
        <v>-1230</v>
      </c>
      <c r="L6" s="2">
        <f t="shared" ref="L6:L10" si="0">J6/I6-1</f>
        <v>-1</v>
      </c>
      <c r="N6" s="16"/>
      <c r="O6" s="16"/>
      <c r="P6" s="17"/>
      <c r="Q6" s="16">
        <v>47</v>
      </c>
    </row>
    <row r="7" spans="1:18" ht="15.75" thickBot="1" x14ac:dyDescent="0.3">
      <c r="A7" s="4" t="s">
        <v>35</v>
      </c>
      <c r="B7" s="4">
        <f>B8</f>
        <v>275</v>
      </c>
      <c r="C7" s="14"/>
      <c r="D7" s="6"/>
      <c r="E7" s="6"/>
      <c r="F7" s="6"/>
      <c r="G7" s="6"/>
      <c r="H7" s="15"/>
      <c r="I7" s="4">
        <f>I8</f>
        <v>525</v>
      </c>
      <c r="J7" s="4">
        <f>J8</f>
        <v>0</v>
      </c>
      <c r="K7" s="4">
        <f>K8</f>
        <v>-525</v>
      </c>
      <c r="L7" s="7">
        <f t="shared" si="0"/>
        <v>-1</v>
      </c>
      <c r="N7" s="16"/>
      <c r="O7" s="16"/>
      <c r="P7" s="17"/>
      <c r="Q7" s="16"/>
    </row>
    <row r="8" spans="1:18" ht="15.75" thickBot="1" x14ac:dyDescent="0.3">
      <c r="A8" s="1">
        <v>42454</v>
      </c>
      <c r="B8">
        <v>275</v>
      </c>
      <c r="C8">
        <v>250</v>
      </c>
      <c r="D8">
        <v>250</v>
      </c>
      <c r="E8">
        <v>0</v>
      </c>
      <c r="F8">
        <v>1</v>
      </c>
      <c r="I8">
        <f>B8+C8*E8+D8*F8</f>
        <v>525</v>
      </c>
      <c r="J8">
        <f>G8*H8</f>
        <v>0</v>
      </c>
      <c r="K8">
        <f>J8-I8</f>
        <v>-525</v>
      </c>
      <c r="L8" s="2">
        <f t="shared" si="0"/>
        <v>-1</v>
      </c>
      <c r="N8" s="16"/>
      <c r="O8" s="16"/>
      <c r="P8" s="17"/>
      <c r="Q8" s="16">
        <v>18</v>
      </c>
    </row>
    <row r="9" spans="1:18" ht="15.75" thickBot="1" x14ac:dyDescent="0.3">
      <c r="A9" s="4" t="s">
        <v>38</v>
      </c>
      <c r="B9" s="4">
        <f>B10</f>
        <v>210</v>
      </c>
      <c r="C9" s="14"/>
      <c r="D9" s="6"/>
      <c r="E9" s="6"/>
      <c r="F9" s="6"/>
      <c r="G9" s="6"/>
      <c r="H9" s="15"/>
      <c r="I9" s="4">
        <f>I10</f>
        <v>910</v>
      </c>
      <c r="J9" s="4">
        <f>J10</f>
        <v>2555</v>
      </c>
      <c r="K9" s="4">
        <f>K10</f>
        <v>1645</v>
      </c>
      <c r="L9" s="7">
        <f t="shared" si="0"/>
        <v>1.8076923076923075</v>
      </c>
      <c r="N9" s="16"/>
      <c r="O9" s="16"/>
      <c r="P9" s="17"/>
      <c r="Q9" s="16"/>
    </row>
    <row r="10" spans="1:18" ht="15.75" thickBot="1" x14ac:dyDescent="0.3">
      <c r="A10" s="1">
        <v>42457</v>
      </c>
      <c r="B10">
        <v>210</v>
      </c>
      <c r="C10">
        <v>200</v>
      </c>
      <c r="D10">
        <v>100</v>
      </c>
      <c r="E10">
        <v>3</v>
      </c>
      <c r="F10">
        <v>1</v>
      </c>
      <c r="G10">
        <v>100</v>
      </c>
      <c r="H10">
        <v>2</v>
      </c>
      <c r="I10">
        <f>B10+C10*E10+D10*F10</f>
        <v>910</v>
      </c>
      <c r="J10">
        <f>G10*H10+2355</f>
        <v>2555</v>
      </c>
      <c r="K10">
        <f>J10-I10</f>
        <v>1645</v>
      </c>
      <c r="L10" s="2">
        <f t="shared" si="0"/>
        <v>1.8076923076923075</v>
      </c>
      <c r="N10" s="16">
        <v>55</v>
      </c>
      <c r="O10" s="16">
        <v>76</v>
      </c>
      <c r="P10" s="17">
        <v>26</v>
      </c>
      <c r="Q10" s="16">
        <v>3</v>
      </c>
    </row>
    <row r="11" spans="1:18" ht="15.75" thickBot="1" x14ac:dyDescent="0.3">
      <c r="A11" s="4" t="s">
        <v>33</v>
      </c>
      <c r="B11" s="4">
        <f>B12+B13</f>
        <v>220</v>
      </c>
      <c r="C11" s="14"/>
      <c r="D11" s="6"/>
      <c r="E11" s="6"/>
      <c r="F11" s="6"/>
      <c r="G11" s="6"/>
      <c r="H11" s="15"/>
      <c r="I11" s="4">
        <f>I12+I13</f>
        <v>1020</v>
      </c>
      <c r="J11" s="4">
        <f>J12+J13</f>
        <v>0</v>
      </c>
      <c r="K11" s="4">
        <f>K12+K13</f>
        <v>-1020</v>
      </c>
      <c r="L11" s="7">
        <f t="shared" ref="L11:L26" si="1">J11/I11-1</f>
        <v>-1</v>
      </c>
      <c r="N11" s="16"/>
      <c r="O11" s="16"/>
      <c r="P11" s="17"/>
      <c r="Q11" s="16"/>
    </row>
    <row r="12" spans="1:18" x14ac:dyDescent="0.25">
      <c r="A12" s="1">
        <v>42452</v>
      </c>
      <c r="B12">
        <v>110</v>
      </c>
      <c r="C12">
        <v>100</v>
      </c>
      <c r="D12">
        <v>100</v>
      </c>
      <c r="E12">
        <v>2</v>
      </c>
      <c r="F12">
        <v>0</v>
      </c>
      <c r="I12">
        <f>B12+C12*E12+D12*F12</f>
        <v>310</v>
      </c>
      <c r="J12">
        <f>G12*H12</f>
        <v>0</v>
      </c>
      <c r="K12">
        <f>J12-I12</f>
        <v>-310</v>
      </c>
      <c r="L12" s="2">
        <f t="shared" si="1"/>
        <v>-1</v>
      </c>
      <c r="N12" s="16">
        <v>78</v>
      </c>
      <c r="O12" s="16">
        <v>117</v>
      </c>
      <c r="P12" s="17">
        <v>49</v>
      </c>
      <c r="Q12" s="16">
        <v>33</v>
      </c>
    </row>
    <row r="13" spans="1:18" ht="15.75" thickBot="1" x14ac:dyDescent="0.3">
      <c r="A13" s="1">
        <v>42457</v>
      </c>
      <c r="B13">
        <v>110</v>
      </c>
      <c r="C13">
        <v>100</v>
      </c>
      <c r="D13">
        <v>100</v>
      </c>
      <c r="E13">
        <v>6</v>
      </c>
      <c r="I13">
        <f>B13+C13*E13+D13*F13</f>
        <v>710</v>
      </c>
      <c r="J13">
        <f>G13*H13</f>
        <v>0</v>
      </c>
      <c r="K13">
        <f>J13-I13</f>
        <v>-710</v>
      </c>
      <c r="L13" s="2">
        <f t="shared" ref="L13" si="2">J13/I13-1</f>
        <v>-1</v>
      </c>
      <c r="N13" s="16"/>
      <c r="O13" s="16"/>
      <c r="P13" s="17"/>
      <c r="Q13" s="16"/>
    </row>
    <row r="14" spans="1:18" ht="15.75" thickBot="1" x14ac:dyDescent="0.3">
      <c r="A14" s="4" t="s">
        <v>32</v>
      </c>
      <c r="B14" s="4">
        <f>B15+B16+B17</f>
        <v>315</v>
      </c>
      <c r="C14" s="14"/>
      <c r="D14" s="6"/>
      <c r="E14" s="6"/>
      <c r="F14" s="6"/>
      <c r="G14" s="6"/>
      <c r="H14" s="15"/>
      <c r="I14" s="4">
        <f>I15+I16+I17</f>
        <v>1415</v>
      </c>
      <c r="J14" s="4">
        <f>J15+J16+J17</f>
        <v>50</v>
      </c>
      <c r="K14" s="4">
        <f>K15+K16+K17</f>
        <v>-1365</v>
      </c>
      <c r="L14" s="7">
        <f t="shared" si="1"/>
        <v>-0.96466431095406358</v>
      </c>
      <c r="N14" s="16"/>
      <c r="O14" s="16"/>
      <c r="P14" s="17"/>
      <c r="Q14" s="16"/>
    </row>
    <row r="15" spans="1:18" x14ac:dyDescent="0.25">
      <c r="A15" s="1">
        <v>42452</v>
      </c>
      <c r="B15">
        <v>105</v>
      </c>
      <c r="C15">
        <v>100</v>
      </c>
      <c r="D15">
        <v>50</v>
      </c>
      <c r="E15">
        <v>4.5</v>
      </c>
      <c r="F15">
        <v>1</v>
      </c>
      <c r="G15">
        <v>50</v>
      </c>
      <c r="I15">
        <f>B15+C15*E15+D15*F15</f>
        <v>605</v>
      </c>
      <c r="J15">
        <f>G15*H15</f>
        <v>0</v>
      </c>
      <c r="K15">
        <f>J15-I15</f>
        <v>-605</v>
      </c>
      <c r="L15" s="2">
        <f t="shared" si="1"/>
        <v>-1</v>
      </c>
      <c r="N15" s="16"/>
      <c r="O15" s="16"/>
      <c r="P15" s="17"/>
      <c r="Q15" s="16">
        <v>32</v>
      </c>
    </row>
    <row r="16" spans="1:18" x14ac:dyDescent="0.25">
      <c r="A16" s="1">
        <v>42454</v>
      </c>
      <c r="B16">
        <v>105</v>
      </c>
      <c r="C16">
        <v>100</v>
      </c>
      <c r="D16">
        <v>50</v>
      </c>
      <c r="E16">
        <v>3.5</v>
      </c>
      <c r="F16">
        <v>1</v>
      </c>
      <c r="G16">
        <v>50</v>
      </c>
      <c r="I16">
        <f>B16+C16*E16+D16*F16</f>
        <v>505</v>
      </c>
      <c r="J16">
        <f>G16*H16</f>
        <v>0</v>
      </c>
      <c r="K16">
        <f>J16-I16</f>
        <v>-505</v>
      </c>
      <c r="L16" s="2">
        <f t="shared" ref="L16" si="3">J16/I16-1</f>
        <v>-1</v>
      </c>
      <c r="N16" s="16"/>
      <c r="O16" s="16"/>
      <c r="P16" s="17"/>
      <c r="Q16" s="16"/>
    </row>
    <row r="17" spans="1:17" ht="15.75" thickBot="1" x14ac:dyDescent="0.3">
      <c r="A17" s="1">
        <v>42459</v>
      </c>
      <c r="B17">
        <v>105</v>
      </c>
      <c r="C17">
        <v>100</v>
      </c>
      <c r="D17">
        <v>50</v>
      </c>
      <c r="E17">
        <v>1.5</v>
      </c>
      <c r="F17">
        <v>1</v>
      </c>
      <c r="G17">
        <v>50</v>
      </c>
      <c r="H17">
        <v>1</v>
      </c>
      <c r="I17">
        <f>B17+C17*E17+D17*F17</f>
        <v>305</v>
      </c>
      <c r="J17">
        <f>G17*H17</f>
        <v>50</v>
      </c>
      <c r="K17">
        <f>J17-I17</f>
        <v>-255</v>
      </c>
      <c r="L17" s="2">
        <f t="shared" ref="L17" si="4">J17/I17-1</f>
        <v>-0.83606557377049184</v>
      </c>
      <c r="N17" s="16"/>
      <c r="O17" s="16"/>
      <c r="P17" s="17"/>
      <c r="Q17" s="16">
        <v>24</v>
      </c>
    </row>
    <row r="18" spans="1:17" ht="15.75" thickBot="1" x14ac:dyDescent="0.3">
      <c r="A18" s="4" t="s">
        <v>28</v>
      </c>
      <c r="B18" s="4">
        <f>B19+B20+B21+B22+B23+B24+B25</f>
        <v>588</v>
      </c>
      <c r="C18" s="14"/>
      <c r="D18" s="6"/>
      <c r="E18" s="6"/>
      <c r="F18" s="6"/>
      <c r="G18" s="6"/>
      <c r="H18" s="15"/>
      <c r="I18" s="4">
        <f>I19+I20+I21+I22+I23+I24+I25</f>
        <v>1988</v>
      </c>
      <c r="J18" s="4">
        <f>J19+J20+J21+J22+J23+J24+J25</f>
        <v>1680</v>
      </c>
      <c r="K18" s="4">
        <f>K19+K20+K21+K22+K23+K24+K25</f>
        <v>-308</v>
      </c>
      <c r="L18" s="7">
        <f t="shared" si="1"/>
        <v>-0.15492957746478875</v>
      </c>
    </row>
    <row r="19" spans="1:17" x14ac:dyDescent="0.25">
      <c r="A19" s="1">
        <v>42446</v>
      </c>
      <c r="B19">
        <v>84</v>
      </c>
      <c r="C19">
        <v>80</v>
      </c>
      <c r="D19">
        <v>40</v>
      </c>
      <c r="E19">
        <v>4</v>
      </c>
      <c r="F19">
        <v>1</v>
      </c>
      <c r="G19">
        <v>40</v>
      </c>
      <c r="H19">
        <v>2</v>
      </c>
      <c r="I19">
        <f>B19+C19*E19+D19*F19+40</f>
        <v>484</v>
      </c>
      <c r="J19">
        <f>G19*H19</f>
        <v>80</v>
      </c>
      <c r="K19">
        <f t="shared" ref="K19:K24" si="5">J19-I19</f>
        <v>-404</v>
      </c>
      <c r="L19" s="2">
        <f t="shared" si="1"/>
        <v>-0.83471074380165289</v>
      </c>
      <c r="N19">
        <v>89</v>
      </c>
      <c r="O19">
        <v>185</v>
      </c>
      <c r="P19">
        <v>53</v>
      </c>
      <c r="Q19">
        <v>21</v>
      </c>
    </row>
    <row r="20" spans="1:17" x14ac:dyDescent="0.25">
      <c r="A20" s="1">
        <v>42447</v>
      </c>
      <c r="B20">
        <v>84</v>
      </c>
      <c r="C20">
        <v>80</v>
      </c>
      <c r="D20">
        <v>40</v>
      </c>
      <c r="E20">
        <v>1.5</v>
      </c>
      <c r="F20">
        <v>1</v>
      </c>
      <c r="G20">
        <v>40</v>
      </c>
      <c r="H20">
        <v>5</v>
      </c>
      <c r="I20">
        <f t="shared" ref="I20:I25" si="6">B20+C20*E20+D20*F20</f>
        <v>244</v>
      </c>
      <c r="J20">
        <f>G20*H20+840</f>
        <v>1040</v>
      </c>
      <c r="K20">
        <f t="shared" si="5"/>
        <v>796</v>
      </c>
      <c r="L20" s="2">
        <f t="shared" si="1"/>
        <v>3.2622950819672134</v>
      </c>
      <c r="N20">
        <v>87</v>
      </c>
      <c r="O20">
        <v>159</v>
      </c>
      <c r="P20">
        <v>54</v>
      </c>
      <c r="Q20">
        <v>5</v>
      </c>
    </row>
    <row r="21" spans="1:17" x14ac:dyDescent="0.25">
      <c r="A21" s="1">
        <v>42448</v>
      </c>
      <c r="B21">
        <v>84</v>
      </c>
      <c r="C21">
        <v>80</v>
      </c>
      <c r="D21">
        <v>40</v>
      </c>
      <c r="E21">
        <v>1.5</v>
      </c>
      <c r="F21">
        <v>1</v>
      </c>
      <c r="G21">
        <v>40</v>
      </c>
      <c r="H21">
        <v>3</v>
      </c>
      <c r="I21">
        <f t="shared" si="6"/>
        <v>244</v>
      </c>
      <c r="J21">
        <f>G21*H21</f>
        <v>120</v>
      </c>
      <c r="K21">
        <f t="shared" si="5"/>
        <v>-124</v>
      </c>
      <c r="L21" s="2">
        <f t="shared" si="1"/>
        <v>-0.50819672131147542</v>
      </c>
      <c r="N21">
        <v>99</v>
      </c>
      <c r="O21">
        <v>129</v>
      </c>
      <c r="P21">
        <v>58</v>
      </c>
      <c r="Q21">
        <v>35</v>
      </c>
    </row>
    <row r="22" spans="1:17" x14ac:dyDescent="0.25">
      <c r="A22" s="1">
        <v>42454</v>
      </c>
      <c r="B22">
        <v>84</v>
      </c>
      <c r="C22">
        <v>80</v>
      </c>
      <c r="D22">
        <v>40</v>
      </c>
      <c r="E22">
        <v>4</v>
      </c>
      <c r="F22">
        <v>0</v>
      </c>
      <c r="G22">
        <v>40</v>
      </c>
      <c r="H22">
        <v>1</v>
      </c>
      <c r="I22">
        <f t="shared" si="6"/>
        <v>404</v>
      </c>
      <c r="J22">
        <f>G22*H22</f>
        <v>40</v>
      </c>
      <c r="K22">
        <f t="shared" si="5"/>
        <v>-364</v>
      </c>
      <c r="L22" s="2">
        <f t="shared" ref="L22" si="7">J22/I22-1</f>
        <v>-0.90099009900990101</v>
      </c>
      <c r="Q22">
        <v>66</v>
      </c>
    </row>
    <row r="23" spans="1:17" x14ac:dyDescent="0.25">
      <c r="A23" s="1">
        <v>42455</v>
      </c>
      <c r="B23">
        <v>84</v>
      </c>
      <c r="C23">
        <v>80</v>
      </c>
      <c r="D23">
        <v>40</v>
      </c>
      <c r="E23">
        <v>0</v>
      </c>
      <c r="F23">
        <v>1</v>
      </c>
      <c r="G23">
        <v>40</v>
      </c>
      <c r="H23">
        <v>3</v>
      </c>
      <c r="I23">
        <f t="shared" si="6"/>
        <v>124</v>
      </c>
      <c r="J23">
        <f>G23*H23</f>
        <v>120</v>
      </c>
      <c r="K23">
        <f t="shared" si="5"/>
        <v>-4</v>
      </c>
      <c r="L23" s="2">
        <f t="shared" ref="L23" si="8">J23/I23-1</f>
        <v>-3.2258064516129004E-2</v>
      </c>
      <c r="N23">
        <v>93</v>
      </c>
      <c r="O23">
        <v>144</v>
      </c>
      <c r="P23">
        <v>61</v>
      </c>
      <c r="Q23">
        <v>51</v>
      </c>
    </row>
    <row r="24" spans="1:17" x14ac:dyDescent="0.25">
      <c r="A24" s="1">
        <v>42455</v>
      </c>
      <c r="B24">
        <v>84</v>
      </c>
      <c r="C24">
        <v>80</v>
      </c>
      <c r="D24">
        <v>40</v>
      </c>
      <c r="E24">
        <v>1.5</v>
      </c>
      <c r="F24">
        <v>1</v>
      </c>
      <c r="G24">
        <v>40</v>
      </c>
      <c r="H24">
        <v>6</v>
      </c>
      <c r="I24">
        <f t="shared" si="6"/>
        <v>244</v>
      </c>
      <c r="J24">
        <f>G24*H24</f>
        <v>240</v>
      </c>
      <c r="K24">
        <f t="shared" si="5"/>
        <v>-4</v>
      </c>
      <c r="L24" s="2">
        <f t="shared" ref="L24" si="9">J24/I24-1</f>
        <v>-1.6393442622950838E-2</v>
      </c>
      <c r="N24">
        <v>81</v>
      </c>
      <c r="O24">
        <v>183</v>
      </c>
      <c r="P24">
        <v>59</v>
      </c>
      <c r="Q24">
        <v>17</v>
      </c>
    </row>
    <row r="25" spans="1:17" ht="15.75" thickBot="1" x14ac:dyDescent="0.3">
      <c r="A25" s="1">
        <v>42455</v>
      </c>
      <c r="B25">
        <v>84</v>
      </c>
      <c r="C25">
        <v>80</v>
      </c>
      <c r="D25">
        <v>40</v>
      </c>
      <c r="E25">
        <v>1.5</v>
      </c>
      <c r="F25">
        <v>1</v>
      </c>
      <c r="G25">
        <v>40</v>
      </c>
      <c r="H25">
        <v>1</v>
      </c>
      <c r="I25">
        <f t="shared" si="6"/>
        <v>244</v>
      </c>
      <c r="J25">
        <f>G25*H25</f>
        <v>40</v>
      </c>
      <c r="K25">
        <f t="shared" ref="K25" si="10">J25-I25</f>
        <v>-204</v>
      </c>
      <c r="L25" s="2">
        <f t="shared" ref="L25" si="11">J25/I25-1</f>
        <v>-0.83606557377049184</v>
      </c>
      <c r="N25">
        <v>99</v>
      </c>
      <c r="O25">
        <v>168</v>
      </c>
      <c r="P25">
        <v>61</v>
      </c>
      <c r="Q25">
        <v>29</v>
      </c>
    </row>
    <row r="26" spans="1:17" ht="15.75" thickBot="1" x14ac:dyDescent="0.3">
      <c r="A26" s="4" t="s">
        <v>20</v>
      </c>
      <c r="B26" s="4">
        <f>B27</f>
        <v>66</v>
      </c>
      <c r="C26" s="14"/>
      <c r="D26" s="6"/>
      <c r="E26" s="6"/>
      <c r="F26" s="6"/>
      <c r="G26" s="6"/>
      <c r="H26" s="15"/>
      <c r="I26" s="4">
        <f>I27</f>
        <v>186</v>
      </c>
      <c r="J26" s="4">
        <f>J27</f>
        <v>0</v>
      </c>
      <c r="K26" s="4">
        <f>K27</f>
        <v>-186</v>
      </c>
      <c r="L26" s="7">
        <f t="shared" si="1"/>
        <v>-1</v>
      </c>
    </row>
    <row r="27" spans="1:17" ht="15.75" thickBot="1" x14ac:dyDescent="0.3">
      <c r="A27" s="1">
        <v>42445</v>
      </c>
      <c r="B27">
        <v>66</v>
      </c>
      <c r="C27">
        <v>60</v>
      </c>
      <c r="D27">
        <v>60</v>
      </c>
      <c r="E27">
        <v>1</v>
      </c>
      <c r="F27">
        <v>1</v>
      </c>
      <c r="I27">
        <f>B27+C27*E27+D27*F27</f>
        <v>186</v>
      </c>
      <c r="J27">
        <v>0</v>
      </c>
      <c r="K27">
        <f t="shared" ref="K27" si="12">J27-I27</f>
        <v>-186</v>
      </c>
      <c r="L27" s="2">
        <f t="shared" ref="L27" si="13">J27/I27-1</f>
        <v>-1</v>
      </c>
      <c r="N27">
        <v>67</v>
      </c>
      <c r="O27">
        <v>43</v>
      </c>
      <c r="P27">
        <v>35</v>
      </c>
      <c r="Q27">
        <v>16</v>
      </c>
    </row>
    <row r="28" spans="1:17" ht="15.75" thickBot="1" x14ac:dyDescent="0.3">
      <c r="A28" s="4" t="s">
        <v>30</v>
      </c>
      <c r="B28" s="4">
        <f>B29+B30+B31</f>
        <v>156</v>
      </c>
      <c r="C28" s="14"/>
      <c r="D28" s="6"/>
      <c r="E28" s="6"/>
      <c r="F28" s="6"/>
      <c r="G28" s="6"/>
      <c r="H28" s="15"/>
      <c r="I28" s="4">
        <f>I29+I30+I31</f>
        <v>381</v>
      </c>
      <c r="J28" s="4">
        <f>J29+J30+J31</f>
        <v>1848.3700000000001</v>
      </c>
      <c r="K28" s="4">
        <f>K29+K30+K31</f>
        <v>1467.3700000000001</v>
      </c>
      <c r="L28" s="7">
        <f>J28/I28-1</f>
        <v>3.8513648293963261</v>
      </c>
    </row>
    <row r="29" spans="1:17" x14ac:dyDescent="0.25">
      <c r="A29" s="1">
        <v>42446</v>
      </c>
      <c r="B29">
        <v>52</v>
      </c>
      <c r="C29">
        <v>50</v>
      </c>
      <c r="D29">
        <v>25</v>
      </c>
      <c r="E29">
        <v>1.5</v>
      </c>
      <c r="F29">
        <v>1</v>
      </c>
      <c r="G29">
        <v>25</v>
      </c>
      <c r="H29">
        <v>3</v>
      </c>
      <c r="I29">
        <f>B29+C29*E29+D29*F29</f>
        <v>152</v>
      </c>
      <c r="J29">
        <f>G29*H29+1207.13</f>
        <v>1282.1300000000001</v>
      </c>
      <c r="K29">
        <f>J29-I29</f>
        <v>1130.1300000000001</v>
      </c>
      <c r="L29" s="2">
        <f t="shared" ref="L29" si="14">J29/I29-1</f>
        <v>7.4350657894736845</v>
      </c>
      <c r="N29">
        <v>73</v>
      </c>
      <c r="O29">
        <v>140</v>
      </c>
      <c r="P29">
        <v>48</v>
      </c>
      <c r="Q29">
        <v>2</v>
      </c>
    </row>
    <row r="30" spans="1:17" x14ac:dyDescent="0.25">
      <c r="A30" s="1">
        <v>42447</v>
      </c>
      <c r="B30">
        <v>52</v>
      </c>
      <c r="C30">
        <v>50</v>
      </c>
      <c r="D30">
        <v>25</v>
      </c>
      <c r="E30" s="19">
        <v>0</v>
      </c>
      <c r="F30" s="19">
        <v>1</v>
      </c>
      <c r="G30">
        <v>25</v>
      </c>
      <c r="H30">
        <v>6</v>
      </c>
      <c r="I30">
        <f>B30+C30*E30+D30*F30</f>
        <v>77</v>
      </c>
      <c r="J30">
        <f>G30*H30+341.24</f>
        <v>491.24</v>
      </c>
      <c r="K30">
        <f>J30-I30</f>
        <v>414.24</v>
      </c>
      <c r="L30" s="2">
        <f t="shared" ref="L30" si="15">J30/I30-1</f>
        <v>5.3797402597402595</v>
      </c>
      <c r="N30">
        <v>74</v>
      </c>
      <c r="O30">
        <v>142</v>
      </c>
      <c r="P30">
        <v>44</v>
      </c>
      <c r="Q30">
        <v>6</v>
      </c>
    </row>
    <row r="31" spans="1:17" ht="15.75" thickBot="1" x14ac:dyDescent="0.3">
      <c r="A31" s="1">
        <v>42449</v>
      </c>
      <c r="B31">
        <v>52</v>
      </c>
      <c r="C31">
        <v>50</v>
      </c>
      <c r="D31">
        <v>25</v>
      </c>
      <c r="E31" s="19">
        <v>1.5</v>
      </c>
      <c r="F31" s="19">
        <v>1</v>
      </c>
      <c r="G31">
        <v>25</v>
      </c>
      <c r="H31">
        <v>3</v>
      </c>
      <c r="I31">
        <f>B31+C31*E31+D31*F31</f>
        <v>152</v>
      </c>
      <c r="J31">
        <f>G31*H31</f>
        <v>75</v>
      </c>
      <c r="K31">
        <f>J31-I31</f>
        <v>-77</v>
      </c>
      <c r="L31" s="2">
        <f t="shared" ref="L31" si="16">J31/I31-1</f>
        <v>-0.50657894736842102</v>
      </c>
      <c r="N31">
        <v>78</v>
      </c>
      <c r="O31">
        <v>149</v>
      </c>
      <c r="P31">
        <v>52</v>
      </c>
      <c r="Q31">
        <v>20</v>
      </c>
    </row>
    <row r="32" spans="1:17" ht="15.75" thickBot="1" x14ac:dyDescent="0.3">
      <c r="A32" s="4" t="s">
        <v>27</v>
      </c>
      <c r="B32" s="4">
        <f>B33+B34+B35+B36+B37+B38+B39+B40+B41+B42+B43+B44+B45+B46+B47+B48+B49+B50+B51</f>
        <v>798</v>
      </c>
      <c r="C32" s="14"/>
      <c r="D32" s="6"/>
      <c r="E32" s="6"/>
      <c r="F32" s="6"/>
      <c r="G32" s="6"/>
      <c r="H32" s="15"/>
      <c r="I32" s="4">
        <f>I33+I34+I35+I36+I37+I38+I39+I40+I41+I42+I43+I44+I45+I46+I47+I48+I49+I50+I51</f>
        <v>2898</v>
      </c>
      <c r="J32" s="4">
        <f>J33+J34+J35+J36+J37+J38+J39+J40+J41+J42+J43+J44+J45+J46+J47+J48+J49+J50+J51</f>
        <v>5772.76</v>
      </c>
      <c r="K32" s="4">
        <f>+K33+K34+K35+K36+K37+K38+K39+K40+K41+K42+K43+K44+K45+K46+K47+K48+K49+K50+K51</f>
        <v>2874.76</v>
      </c>
      <c r="L32" s="7">
        <f>J32/I32-1</f>
        <v>0.9919806763285024</v>
      </c>
    </row>
    <row r="33" spans="1:17" x14ac:dyDescent="0.25">
      <c r="A33" s="1">
        <v>42445</v>
      </c>
      <c r="B33">
        <v>42</v>
      </c>
      <c r="C33">
        <v>40</v>
      </c>
      <c r="D33">
        <v>20</v>
      </c>
      <c r="E33">
        <v>0</v>
      </c>
      <c r="F33">
        <v>1</v>
      </c>
      <c r="G33">
        <v>20</v>
      </c>
      <c r="H33">
        <v>11</v>
      </c>
      <c r="I33">
        <f t="shared" ref="I33:I38" si="17">B33+C33*E33+D33*F33</f>
        <v>62</v>
      </c>
      <c r="J33">
        <f>G33*H33+1212</f>
        <v>1432</v>
      </c>
      <c r="K33">
        <f t="shared" ref="K33:K38" si="18">J33-I33</f>
        <v>1370</v>
      </c>
      <c r="L33" s="2">
        <f t="shared" ref="L33" si="19">J33/I33-1</f>
        <v>22.096774193548388</v>
      </c>
      <c r="N33">
        <v>85</v>
      </c>
      <c r="O33">
        <v>176</v>
      </c>
      <c r="P33">
        <v>52</v>
      </c>
      <c r="Q33">
        <v>1</v>
      </c>
    </row>
    <row r="34" spans="1:17" x14ac:dyDescent="0.25">
      <c r="A34" s="1">
        <v>42445</v>
      </c>
      <c r="B34">
        <v>42</v>
      </c>
      <c r="C34">
        <v>40</v>
      </c>
      <c r="D34">
        <v>20</v>
      </c>
      <c r="E34">
        <v>1</v>
      </c>
      <c r="F34">
        <v>1</v>
      </c>
      <c r="G34">
        <v>20</v>
      </c>
      <c r="H34">
        <v>2</v>
      </c>
      <c r="I34">
        <f t="shared" si="17"/>
        <v>102</v>
      </c>
      <c r="J34">
        <f>G34*H34</f>
        <v>40</v>
      </c>
      <c r="K34">
        <f t="shared" si="18"/>
        <v>-62</v>
      </c>
      <c r="L34" s="2">
        <f t="shared" ref="L34" si="20">J34/I34-1</f>
        <v>-0.60784313725490202</v>
      </c>
      <c r="N34">
        <v>92</v>
      </c>
      <c r="O34">
        <v>174</v>
      </c>
      <c r="P34">
        <v>63</v>
      </c>
      <c r="Q34">
        <v>23</v>
      </c>
    </row>
    <row r="35" spans="1:17" x14ac:dyDescent="0.25">
      <c r="A35" s="1">
        <v>42445</v>
      </c>
      <c r="B35">
        <v>42</v>
      </c>
      <c r="C35">
        <v>40</v>
      </c>
      <c r="D35">
        <v>20</v>
      </c>
      <c r="E35">
        <v>3</v>
      </c>
      <c r="F35">
        <v>1</v>
      </c>
      <c r="G35">
        <v>20</v>
      </c>
      <c r="H35">
        <v>0</v>
      </c>
      <c r="I35">
        <f t="shared" si="17"/>
        <v>182</v>
      </c>
      <c r="J35">
        <f>G35*H35</f>
        <v>0</v>
      </c>
      <c r="K35">
        <f t="shared" si="18"/>
        <v>-182</v>
      </c>
      <c r="L35" s="2">
        <f t="shared" ref="L35" si="21">J35/I35-1</f>
        <v>-1</v>
      </c>
      <c r="N35">
        <v>105</v>
      </c>
      <c r="O35">
        <v>193</v>
      </c>
      <c r="P35">
        <v>63</v>
      </c>
      <c r="Q35">
        <v>25</v>
      </c>
    </row>
    <row r="36" spans="1:17" x14ac:dyDescent="0.25">
      <c r="A36" s="1">
        <v>42446</v>
      </c>
      <c r="B36">
        <v>42</v>
      </c>
      <c r="C36">
        <v>40</v>
      </c>
      <c r="D36">
        <v>20</v>
      </c>
      <c r="E36">
        <v>3</v>
      </c>
      <c r="F36">
        <v>1</v>
      </c>
      <c r="G36">
        <v>20</v>
      </c>
      <c r="H36">
        <v>1</v>
      </c>
      <c r="I36">
        <f t="shared" si="17"/>
        <v>182</v>
      </c>
      <c r="J36">
        <f>G36*H36</f>
        <v>20</v>
      </c>
      <c r="K36">
        <f t="shared" si="18"/>
        <v>-162</v>
      </c>
      <c r="L36" s="2">
        <f t="shared" ref="L36" si="22">J36/I36-1</f>
        <v>-0.89010989010989006</v>
      </c>
      <c r="N36">
        <v>84</v>
      </c>
      <c r="O36">
        <v>175</v>
      </c>
      <c r="P36">
        <v>55</v>
      </c>
      <c r="Q36">
        <v>60</v>
      </c>
    </row>
    <row r="37" spans="1:17" x14ac:dyDescent="0.25">
      <c r="A37" s="1">
        <v>42446</v>
      </c>
      <c r="B37">
        <v>42</v>
      </c>
      <c r="C37">
        <v>40</v>
      </c>
      <c r="D37">
        <v>20</v>
      </c>
      <c r="E37">
        <v>1.5</v>
      </c>
      <c r="F37">
        <v>1</v>
      </c>
      <c r="G37">
        <v>20</v>
      </c>
      <c r="H37">
        <v>5</v>
      </c>
      <c r="I37">
        <f t="shared" si="17"/>
        <v>122</v>
      </c>
      <c r="J37">
        <f>G37*H37+171.36</f>
        <v>271.36</v>
      </c>
      <c r="K37">
        <f t="shared" si="18"/>
        <v>149.36000000000001</v>
      </c>
      <c r="L37" s="2">
        <f t="shared" ref="L37" si="23">J37/I37-1</f>
        <v>1.2242622950819673</v>
      </c>
      <c r="N37">
        <v>98</v>
      </c>
      <c r="O37">
        <v>246</v>
      </c>
      <c r="P37">
        <v>64</v>
      </c>
      <c r="Q37">
        <v>13</v>
      </c>
    </row>
    <row r="38" spans="1:17" x14ac:dyDescent="0.25">
      <c r="A38" s="1">
        <v>42446</v>
      </c>
      <c r="B38">
        <v>42</v>
      </c>
      <c r="C38">
        <v>40</v>
      </c>
      <c r="D38">
        <v>20</v>
      </c>
      <c r="E38">
        <v>1.5</v>
      </c>
      <c r="F38">
        <v>1</v>
      </c>
      <c r="G38">
        <v>20</v>
      </c>
      <c r="H38">
        <v>1.5</v>
      </c>
      <c r="I38">
        <f t="shared" si="17"/>
        <v>122</v>
      </c>
      <c r="J38">
        <f>G38*H38</f>
        <v>30</v>
      </c>
      <c r="K38">
        <f t="shared" si="18"/>
        <v>-92</v>
      </c>
      <c r="L38" s="2">
        <f t="shared" ref="L38" si="24">J38/I38-1</f>
        <v>-0.75409836065573765</v>
      </c>
      <c r="Q38">
        <v>41</v>
      </c>
    </row>
    <row r="39" spans="1:17" x14ac:dyDescent="0.25">
      <c r="A39" s="1">
        <v>42447</v>
      </c>
      <c r="B39">
        <v>42</v>
      </c>
      <c r="C39">
        <v>40</v>
      </c>
      <c r="D39">
        <v>20</v>
      </c>
      <c r="E39">
        <v>4.5</v>
      </c>
      <c r="F39">
        <v>1</v>
      </c>
      <c r="G39">
        <v>20</v>
      </c>
      <c r="H39">
        <v>2</v>
      </c>
      <c r="I39">
        <f t="shared" ref="I39" si="25">B39+C39*E39+D39*F39</f>
        <v>242</v>
      </c>
      <c r="J39">
        <f>G39*H39</f>
        <v>40</v>
      </c>
      <c r="K39">
        <f t="shared" ref="K39" si="26">J39-I39</f>
        <v>-202</v>
      </c>
      <c r="L39" s="2">
        <f t="shared" ref="L39" si="27">J39/I39-1</f>
        <v>-0.83471074380165289</v>
      </c>
      <c r="N39">
        <v>76</v>
      </c>
      <c r="O39">
        <v>197</v>
      </c>
      <c r="P39">
        <v>45</v>
      </c>
      <c r="Q39">
        <v>18</v>
      </c>
    </row>
    <row r="40" spans="1:17" x14ac:dyDescent="0.25">
      <c r="A40" s="1">
        <v>42448</v>
      </c>
      <c r="B40">
        <v>42</v>
      </c>
      <c r="C40">
        <v>40</v>
      </c>
      <c r="D40">
        <v>20</v>
      </c>
      <c r="E40">
        <v>1.5</v>
      </c>
      <c r="F40">
        <v>1</v>
      </c>
      <c r="G40">
        <v>20</v>
      </c>
      <c r="H40">
        <v>1</v>
      </c>
      <c r="I40">
        <f t="shared" ref="I40" si="28">B40+C40*E40+D40*F40</f>
        <v>122</v>
      </c>
      <c r="J40">
        <f>G40*H40</f>
        <v>20</v>
      </c>
      <c r="K40">
        <f t="shared" ref="K40" si="29">J40-I40</f>
        <v>-102</v>
      </c>
      <c r="L40" s="2">
        <f t="shared" ref="L40" si="30">J40/I40-1</f>
        <v>-0.83606557377049184</v>
      </c>
      <c r="N40">
        <v>81</v>
      </c>
      <c r="O40">
        <v>171</v>
      </c>
      <c r="P40">
        <v>49</v>
      </c>
      <c r="Q40">
        <v>16</v>
      </c>
    </row>
    <row r="41" spans="1:17" x14ac:dyDescent="0.25">
      <c r="A41" s="1">
        <v>42448</v>
      </c>
      <c r="B41">
        <v>42</v>
      </c>
      <c r="C41">
        <v>40</v>
      </c>
      <c r="D41">
        <v>20</v>
      </c>
      <c r="E41">
        <v>4.5</v>
      </c>
      <c r="F41">
        <v>1</v>
      </c>
      <c r="G41">
        <v>20</v>
      </c>
      <c r="H41">
        <v>15</v>
      </c>
      <c r="I41">
        <f t="shared" ref="I41" si="31">B41+C41*E41+D41*F41</f>
        <v>242</v>
      </c>
      <c r="J41">
        <f>G41*H41+1457.5</f>
        <v>1757.5</v>
      </c>
      <c r="K41">
        <f t="shared" ref="K41" si="32">J41-I41</f>
        <v>1515.5</v>
      </c>
      <c r="L41" s="2">
        <f t="shared" ref="L41" si="33">J41/I41-1</f>
        <v>6.2623966942148757</v>
      </c>
      <c r="N41">
        <v>75</v>
      </c>
      <c r="O41">
        <v>144</v>
      </c>
      <c r="P41">
        <v>46</v>
      </c>
      <c r="Q41">
        <v>1</v>
      </c>
    </row>
    <row r="42" spans="1:17" x14ac:dyDescent="0.25">
      <c r="A42" s="1">
        <v>42448</v>
      </c>
      <c r="B42">
        <v>42</v>
      </c>
      <c r="C42">
        <v>40</v>
      </c>
      <c r="D42">
        <v>20</v>
      </c>
      <c r="E42">
        <v>3</v>
      </c>
      <c r="F42">
        <v>1</v>
      </c>
      <c r="G42">
        <v>20</v>
      </c>
      <c r="H42">
        <v>1</v>
      </c>
      <c r="I42">
        <f t="shared" ref="I42" si="34">B42+C42*E42+D42*F42</f>
        <v>182</v>
      </c>
      <c r="J42">
        <f>G42*H42</f>
        <v>20</v>
      </c>
      <c r="K42">
        <f t="shared" ref="K42" si="35">J42-I42</f>
        <v>-162</v>
      </c>
      <c r="L42" s="2">
        <f t="shared" ref="L42" si="36">J42/I42-1</f>
        <v>-0.89010989010989006</v>
      </c>
      <c r="Q42">
        <v>61</v>
      </c>
    </row>
    <row r="43" spans="1:17" x14ac:dyDescent="0.25">
      <c r="A43" s="1">
        <v>42449</v>
      </c>
      <c r="B43">
        <v>42</v>
      </c>
      <c r="C43">
        <v>40</v>
      </c>
      <c r="D43">
        <v>20</v>
      </c>
      <c r="E43">
        <v>3</v>
      </c>
      <c r="F43">
        <v>1</v>
      </c>
      <c r="G43">
        <v>20</v>
      </c>
      <c r="H43">
        <v>14</v>
      </c>
      <c r="I43">
        <f>B43+C43*E43+D43*F43</f>
        <v>182</v>
      </c>
      <c r="J43">
        <f>G43*H43+1479.4</f>
        <v>1759.4</v>
      </c>
      <c r="K43">
        <f t="shared" ref="K43" si="37">J43-I43</f>
        <v>1577.4</v>
      </c>
      <c r="L43" s="2">
        <f t="shared" ref="L43" si="38">J43/I43-1</f>
        <v>8.6670329670329682</v>
      </c>
      <c r="N43">
        <v>81</v>
      </c>
      <c r="O43">
        <v>195</v>
      </c>
      <c r="P43">
        <v>51</v>
      </c>
      <c r="Q43">
        <v>2</v>
      </c>
    </row>
    <row r="44" spans="1:17" x14ac:dyDescent="0.25">
      <c r="A44" s="1">
        <v>42449</v>
      </c>
      <c r="B44">
        <v>42</v>
      </c>
      <c r="C44">
        <v>40</v>
      </c>
      <c r="D44">
        <v>20</v>
      </c>
      <c r="E44">
        <v>1.5</v>
      </c>
      <c r="F44">
        <v>1</v>
      </c>
      <c r="G44">
        <v>20</v>
      </c>
      <c r="H44">
        <v>1</v>
      </c>
      <c r="I44">
        <f t="shared" ref="I44" si="39">B44+C44*E44+D44*F44</f>
        <v>122</v>
      </c>
      <c r="J44">
        <f>G44*H44</f>
        <v>20</v>
      </c>
      <c r="K44">
        <f t="shared" ref="K44" si="40">J44-I44</f>
        <v>-102</v>
      </c>
      <c r="L44" s="2">
        <f t="shared" ref="L44" si="41">J44/I44-1</f>
        <v>-0.83606557377049184</v>
      </c>
      <c r="Q44" t="s">
        <v>31</v>
      </c>
    </row>
    <row r="45" spans="1:17" x14ac:dyDescent="0.25">
      <c r="A45" s="1">
        <v>42449</v>
      </c>
      <c r="B45">
        <v>42</v>
      </c>
      <c r="C45">
        <v>40</v>
      </c>
      <c r="D45">
        <v>20</v>
      </c>
      <c r="E45">
        <v>0</v>
      </c>
      <c r="F45">
        <v>0</v>
      </c>
      <c r="G45">
        <v>20</v>
      </c>
      <c r="H45">
        <v>0</v>
      </c>
      <c r="I45">
        <f t="shared" ref="I45" si="42">B45+C45*E45+D45*F45</f>
        <v>42</v>
      </c>
      <c r="J45">
        <f>G45*H45</f>
        <v>0</v>
      </c>
      <c r="K45">
        <f t="shared" ref="K45" si="43">J45-I45</f>
        <v>-42</v>
      </c>
      <c r="L45" s="2">
        <f t="shared" ref="L45" si="44">J45/I45-1</f>
        <v>-1</v>
      </c>
      <c r="Q45">
        <v>60</v>
      </c>
    </row>
    <row r="46" spans="1:17" x14ac:dyDescent="0.25">
      <c r="A46" s="1">
        <v>42452</v>
      </c>
      <c r="B46">
        <v>42</v>
      </c>
      <c r="C46">
        <v>40</v>
      </c>
      <c r="D46">
        <v>20</v>
      </c>
      <c r="E46">
        <v>1.5</v>
      </c>
      <c r="F46">
        <v>1</v>
      </c>
      <c r="G46">
        <v>20</v>
      </c>
      <c r="H46">
        <v>0</v>
      </c>
      <c r="I46">
        <f t="shared" ref="I46" si="45">B46+C46*E46+D46*F46</f>
        <v>122</v>
      </c>
      <c r="J46">
        <f>G46*H46</f>
        <v>0</v>
      </c>
      <c r="K46">
        <f t="shared" ref="K46" si="46">J46-I46</f>
        <v>-122</v>
      </c>
      <c r="L46" s="2">
        <f t="shared" ref="L46" si="47">J46/I46-1</f>
        <v>-1</v>
      </c>
      <c r="Q46">
        <v>39</v>
      </c>
    </row>
    <row r="47" spans="1:17" x14ac:dyDescent="0.25">
      <c r="A47" s="1">
        <v>42452</v>
      </c>
      <c r="B47">
        <v>42</v>
      </c>
      <c r="C47">
        <v>40</v>
      </c>
      <c r="D47">
        <v>20</v>
      </c>
      <c r="E47">
        <v>4.5</v>
      </c>
      <c r="F47">
        <v>1</v>
      </c>
      <c r="G47">
        <v>20</v>
      </c>
      <c r="H47">
        <v>3</v>
      </c>
      <c r="I47">
        <f t="shared" ref="I47" si="48">B47+C47*E47+D47*F47</f>
        <v>242</v>
      </c>
      <c r="J47">
        <f>G47*H47+262.5</f>
        <v>322.5</v>
      </c>
      <c r="K47">
        <f t="shared" ref="K47" si="49">J47-I47</f>
        <v>80.5</v>
      </c>
      <c r="L47" s="2">
        <f t="shared" ref="L47" si="50">J47/I47-1</f>
        <v>0.3326446280991735</v>
      </c>
      <c r="N47">
        <v>101</v>
      </c>
      <c r="O47">
        <v>210</v>
      </c>
      <c r="P47">
        <v>64</v>
      </c>
      <c r="Q47">
        <v>8</v>
      </c>
    </row>
    <row r="48" spans="1:17" x14ac:dyDescent="0.25">
      <c r="A48" s="1">
        <v>42454</v>
      </c>
      <c r="B48">
        <v>42</v>
      </c>
      <c r="C48">
        <v>40</v>
      </c>
      <c r="D48">
        <v>20</v>
      </c>
      <c r="E48">
        <v>3</v>
      </c>
      <c r="F48">
        <v>0</v>
      </c>
      <c r="G48">
        <v>20</v>
      </c>
      <c r="H48">
        <v>0</v>
      </c>
      <c r="I48">
        <f t="shared" ref="I48" si="51">B48+C48*E48+D48*F48</f>
        <v>162</v>
      </c>
      <c r="J48">
        <f>G48*H48</f>
        <v>0</v>
      </c>
      <c r="K48">
        <f t="shared" ref="K48" si="52">J48-I48</f>
        <v>-162</v>
      </c>
      <c r="L48" s="2">
        <f t="shared" ref="L48" si="53">J48/I48-1</f>
        <v>-1</v>
      </c>
      <c r="Q48">
        <v>72</v>
      </c>
    </row>
    <row r="49" spans="1:17" x14ac:dyDescent="0.25">
      <c r="A49" s="1">
        <v>42457</v>
      </c>
      <c r="B49">
        <v>42</v>
      </c>
      <c r="C49">
        <v>40</v>
      </c>
      <c r="D49">
        <v>20</v>
      </c>
      <c r="E49">
        <v>4.5</v>
      </c>
      <c r="F49">
        <v>1</v>
      </c>
      <c r="G49">
        <v>20</v>
      </c>
      <c r="H49">
        <v>1</v>
      </c>
      <c r="I49">
        <f t="shared" ref="I49" si="54">B49+C49*E49+D49*F49</f>
        <v>242</v>
      </c>
      <c r="J49">
        <f>G49*H49</f>
        <v>20</v>
      </c>
      <c r="K49">
        <f t="shared" ref="K49" si="55">J49-I49</f>
        <v>-222</v>
      </c>
      <c r="L49" s="2">
        <f t="shared" ref="L49" si="56">J49/I49-1</f>
        <v>-0.9173553719008265</v>
      </c>
      <c r="N49">
        <v>85</v>
      </c>
      <c r="O49">
        <v>206</v>
      </c>
      <c r="P49">
        <v>56</v>
      </c>
      <c r="Q49">
        <v>41</v>
      </c>
    </row>
    <row r="50" spans="1:17" x14ac:dyDescent="0.25">
      <c r="A50" s="1">
        <v>42459</v>
      </c>
      <c r="B50">
        <v>42</v>
      </c>
      <c r="C50">
        <v>40</v>
      </c>
      <c r="D50">
        <v>20</v>
      </c>
      <c r="E50">
        <v>3</v>
      </c>
      <c r="F50">
        <v>1</v>
      </c>
      <c r="G50">
        <v>20</v>
      </c>
      <c r="H50">
        <v>1</v>
      </c>
      <c r="I50">
        <f t="shared" ref="I50" si="57">B50+C50*E50+D50*F50</f>
        <v>182</v>
      </c>
      <c r="J50">
        <f>G50*H50</f>
        <v>20</v>
      </c>
      <c r="K50">
        <f t="shared" ref="K50" si="58">J50-I50</f>
        <v>-162</v>
      </c>
      <c r="L50" s="2">
        <f t="shared" ref="L50" si="59">J50/I50-1</f>
        <v>-0.89010989010989006</v>
      </c>
      <c r="Q50">
        <v>41</v>
      </c>
    </row>
    <row r="51" spans="1:17" ht="15.75" thickBot="1" x14ac:dyDescent="0.3">
      <c r="A51" s="1">
        <v>42459</v>
      </c>
      <c r="B51">
        <v>42</v>
      </c>
      <c r="C51">
        <v>40</v>
      </c>
      <c r="D51">
        <v>20</v>
      </c>
      <c r="E51">
        <v>0</v>
      </c>
      <c r="F51">
        <v>0</v>
      </c>
      <c r="G51">
        <v>20</v>
      </c>
      <c r="H51">
        <v>0</v>
      </c>
      <c r="I51">
        <f t="shared" ref="I51" si="60">B51+C51*E51+D51*F51</f>
        <v>42</v>
      </c>
      <c r="J51">
        <f>G51*H51</f>
        <v>0</v>
      </c>
      <c r="K51">
        <f t="shared" ref="K51" si="61">J51-I51</f>
        <v>-42</v>
      </c>
      <c r="L51" s="2">
        <f t="shared" ref="L51" si="62">J51/I51-1</f>
        <v>-1</v>
      </c>
      <c r="Q51">
        <v>58</v>
      </c>
    </row>
    <row r="52" spans="1:17" ht="15.75" thickBot="1" x14ac:dyDescent="0.3">
      <c r="A52" s="4" t="s">
        <v>21</v>
      </c>
      <c r="B52" s="4">
        <f>B53</f>
        <v>33</v>
      </c>
      <c r="C52" s="14"/>
      <c r="D52" s="6"/>
      <c r="E52" s="6"/>
      <c r="F52" s="6"/>
      <c r="G52" s="6"/>
      <c r="H52" s="15"/>
      <c r="I52" s="4">
        <f>I53</f>
        <v>153</v>
      </c>
      <c r="J52" s="4">
        <f>J53</f>
        <v>0</v>
      </c>
      <c r="K52" s="4">
        <f>K53</f>
        <v>-153</v>
      </c>
      <c r="L52" s="7">
        <f>J52/I52-1</f>
        <v>-1</v>
      </c>
    </row>
    <row r="53" spans="1:17" ht="15.75" thickBot="1" x14ac:dyDescent="0.3">
      <c r="A53" s="1">
        <v>42445</v>
      </c>
      <c r="B53">
        <v>33</v>
      </c>
      <c r="C53">
        <v>30</v>
      </c>
      <c r="D53">
        <v>30</v>
      </c>
      <c r="E53">
        <v>3</v>
      </c>
      <c r="F53">
        <v>1</v>
      </c>
      <c r="I53">
        <f>B53+C53*E53+D53*F53</f>
        <v>153</v>
      </c>
      <c r="J53">
        <v>0</v>
      </c>
      <c r="K53">
        <f t="shared" ref="K53" si="63">J53-I53</f>
        <v>-153</v>
      </c>
      <c r="L53" s="2">
        <f t="shared" ref="L53" si="64">J53/I53-1</f>
        <v>-1</v>
      </c>
      <c r="N53">
        <v>52</v>
      </c>
      <c r="O53">
        <v>96</v>
      </c>
      <c r="P53">
        <v>38</v>
      </c>
      <c r="Q53">
        <v>31</v>
      </c>
    </row>
    <row r="54" spans="1:17" ht="15.75" thickBot="1" x14ac:dyDescent="0.3">
      <c r="A54" s="4" t="s">
        <v>26</v>
      </c>
      <c r="B54" s="4">
        <f>B55+B56+B57+B58+B59+B60+B61</f>
        <v>126</v>
      </c>
      <c r="C54" s="14"/>
      <c r="D54" s="6"/>
      <c r="E54" s="6"/>
      <c r="F54" s="6"/>
      <c r="G54" s="6"/>
      <c r="H54" s="15"/>
      <c r="I54" s="4">
        <f>I55+I56+I57+I58+I59+I60+I61</f>
        <v>356</v>
      </c>
      <c r="J54" s="4">
        <f>J55+J56+J57+J58+J59+J60+J61</f>
        <v>510.63</v>
      </c>
      <c r="K54" s="4">
        <f>K55+K56+K57+K58+K59+K60+K61</f>
        <v>154.63</v>
      </c>
      <c r="L54" s="7">
        <f>J54/I54-1</f>
        <v>0.43435393258426958</v>
      </c>
    </row>
    <row r="55" spans="1:17" x14ac:dyDescent="0.25">
      <c r="A55" s="1">
        <v>42445</v>
      </c>
      <c r="B55">
        <v>21</v>
      </c>
      <c r="C55">
        <v>20</v>
      </c>
      <c r="D55">
        <v>10</v>
      </c>
      <c r="E55">
        <v>1</v>
      </c>
      <c r="F55">
        <v>1</v>
      </c>
      <c r="G55">
        <v>15</v>
      </c>
      <c r="H55">
        <v>8</v>
      </c>
      <c r="I55">
        <f>B55+C55*E55+D55*F55+5</f>
        <v>56</v>
      </c>
      <c r="J55">
        <f>G55*H55+240.63</f>
        <v>360.63</v>
      </c>
      <c r="K55">
        <f t="shared" ref="K55:K60" si="65">J55-I55</f>
        <v>304.63</v>
      </c>
      <c r="L55" s="2">
        <f t="shared" ref="L55" si="66">J55/I55-1</f>
        <v>5.4398214285714284</v>
      </c>
      <c r="N55">
        <v>56</v>
      </c>
      <c r="O55">
        <v>120</v>
      </c>
      <c r="P55">
        <v>29</v>
      </c>
      <c r="Q55">
        <v>2</v>
      </c>
    </row>
    <row r="56" spans="1:17" x14ac:dyDescent="0.25">
      <c r="A56" s="1">
        <v>42446</v>
      </c>
      <c r="B56">
        <v>21</v>
      </c>
      <c r="C56">
        <v>20</v>
      </c>
      <c r="D56">
        <v>10</v>
      </c>
      <c r="E56">
        <v>0</v>
      </c>
      <c r="F56">
        <v>1</v>
      </c>
      <c r="G56">
        <v>15</v>
      </c>
      <c r="H56">
        <v>0</v>
      </c>
      <c r="I56">
        <f>B56+C56*E56+D56*F56</f>
        <v>31</v>
      </c>
      <c r="J56">
        <f t="shared" ref="J56:J61" si="67">G56*H56</f>
        <v>0</v>
      </c>
      <c r="K56">
        <f t="shared" si="65"/>
        <v>-31</v>
      </c>
      <c r="L56" s="2">
        <f t="shared" ref="L56" si="68">J56/I56-1</f>
        <v>-1</v>
      </c>
      <c r="Q56">
        <v>41</v>
      </c>
    </row>
    <row r="57" spans="1:17" x14ac:dyDescent="0.25">
      <c r="A57" s="1">
        <v>42446</v>
      </c>
      <c r="B57">
        <v>21</v>
      </c>
      <c r="C57">
        <v>20</v>
      </c>
      <c r="D57">
        <v>5</v>
      </c>
      <c r="E57">
        <v>1</v>
      </c>
      <c r="F57">
        <v>1</v>
      </c>
      <c r="G57">
        <v>15</v>
      </c>
      <c r="H57">
        <v>1</v>
      </c>
      <c r="I57">
        <f>B57+C57*E57+D57*F57+5</f>
        <v>51</v>
      </c>
      <c r="J57">
        <f t="shared" si="67"/>
        <v>15</v>
      </c>
      <c r="K57">
        <f t="shared" si="65"/>
        <v>-36</v>
      </c>
      <c r="L57" s="2">
        <f t="shared" ref="L57" si="69">J57/I57-1</f>
        <v>-0.70588235294117641</v>
      </c>
      <c r="N57">
        <v>60</v>
      </c>
      <c r="O57">
        <v>105</v>
      </c>
      <c r="P57">
        <v>30</v>
      </c>
      <c r="Q57">
        <v>29</v>
      </c>
    </row>
    <row r="58" spans="1:17" x14ac:dyDescent="0.25">
      <c r="A58" s="1">
        <v>42448</v>
      </c>
      <c r="B58">
        <v>21</v>
      </c>
      <c r="C58">
        <v>20</v>
      </c>
      <c r="D58">
        <v>5</v>
      </c>
      <c r="E58">
        <v>3.5</v>
      </c>
      <c r="F58">
        <v>1</v>
      </c>
      <c r="G58">
        <v>15</v>
      </c>
      <c r="H58">
        <v>8</v>
      </c>
      <c r="I58">
        <f>B58+C58*E58+D58*F58+5</f>
        <v>101</v>
      </c>
      <c r="J58">
        <f t="shared" si="67"/>
        <v>120</v>
      </c>
      <c r="K58">
        <f t="shared" si="65"/>
        <v>19</v>
      </c>
      <c r="L58" s="2">
        <f t="shared" ref="L58" si="70">J58/I58-1</f>
        <v>0.18811881188118806</v>
      </c>
      <c r="N58">
        <v>62</v>
      </c>
      <c r="O58">
        <v>141</v>
      </c>
      <c r="P58">
        <v>36</v>
      </c>
      <c r="Q58">
        <v>19</v>
      </c>
    </row>
    <row r="59" spans="1:17" x14ac:dyDescent="0.25">
      <c r="A59" s="1">
        <v>42452</v>
      </c>
      <c r="B59">
        <v>21</v>
      </c>
      <c r="C59">
        <v>20</v>
      </c>
      <c r="D59">
        <v>5</v>
      </c>
      <c r="E59">
        <v>1</v>
      </c>
      <c r="F59">
        <v>1</v>
      </c>
      <c r="G59">
        <v>15</v>
      </c>
      <c r="H59">
        <v>1</v>
      </c>
      <c r="I59">
        <f>B59+C59*E59+D59*F59+5</f>
        <v>51</v>
      </c>
      <c r="J59">
        <f t="shared" si="67"/>
        <v>15</v>
      </c>
      <c r="K59">
        <f t="shared" si="65"/>
        <v>-36</v>
      </c>
      <c r="L59" s="2">
        <f t="shared" ref="L59" si="71">J59/I59-1</f>
        <v>-0.70588235294117641</v>
      </c>
      <c r="N59">
        <v>54</v>
      </c>
      <c r="O59">
        <v>119</v>
      </c>
      <c r="P59">
        <v>33</v>
      </c>
      <c r="Q59">
        <v>19</v>
      </c>
    </row>
    <row r="60" spans="1:17" x14ac:dyDescent="0.25">
      <c r="A60" s="1">
        <v>42455</v>
      </c>
      <c r="B60">
        <v>21</v>
      </c>
      <c r="C60">
        <v>20</v>
      </c>
      <c r="D60">
        <v>10</v>
      </c>
      <c r="E60">
        <v>1.5</v>
      </c>
      <c r="F60">
        <v>1</v>
      </c>
      <c r="G60">
        <v>15</v>
      </c>
      <c r="I60">
        <f>B60+C60*E60+D60*F60+5</f>
        <v>66</v>
      </c>
      <c r="J60">
        <f t="shared" si="67"/>
        <v>0</v>
      </c>
      <c r="K60">
        <f t="shared" si="65"/>
        <v>-66</v>
      </c>
      <c r="L60" s="2">
        <f t="shared" ref="L60" si="72">J60/I60-1</f>
        <v>-1</v>
      </c>
      <c r="N60">
        <v>89</v>
      </c>
      <c r="O60">
        <v>179</v>
      </c>
      <c r="P60">
        <v>53</v>
      </c>
      <c r="Q60">
        <v>15</v>
      </c>
    </row>
    <row r="61" spans="1:17" ht="15.75" thickBot="1" x14ac:dyDescent="0.3">
      <c r="A61" s="1">
        <v>42459</v>
      </c>
      <c r="I61">
        <f>B61+C61*E61+D61*F61</f>
        <v>0</v>
      </c>
      <c r="J61">
        <f t="shared" si="67"/>
        <v>0</v>
      </c>
      <c r="K61">
        <f t="shared" ref="K61" si="73">J61-I61</f>
        <v>0</v>
      </c>
      <c r="L61" s="2" t="e">
        <f t="shared" ref="L61" si="74">J61/I61-1</f>
        <v>#DIV/0!</v>
      </c>
    </row>
    <row r="62" spans="1:17" ht="15.75" thickBot="1" x14ac:dyDescent="0.3">
      <c r="A62" s="4" t="s">
        <v>22</v>
      </c>
      <c r="B62" s="4">
        <f>B63+B64+B65+B66+B67+B68</f>
        <v>660</v>
      </c>
      <c r="C62" s="14"/>
      <c r="D62" s="6"/>
      <c r="E62" s="6"/>
      <c r="F62" s="6"/>
      <c r="G62" s="6"/>
      <c r="H62" s="15"/>
      <c r="I62" s="4">
        <f>I63+I64+I65+I66+I67+I68</f>
        <v>660</v>
      </c>
      <c r="J62" s="4">
        <f>J63+J64+J65+J66+J67+J68</f>
        <v>0</v>
      </c>
      <c r="K62" s="4">
        <f>K63+K64+K65+K66+K67+K68</f>
        <v>-660</v>
      </c>
      <c r="L62" s="7">
        <f>J62/I62-1</f>
        <v>-1</v>
      </c>
    </row>
    <row r="63" spans="1:17" x14ac:dyDescent="0.25">
      <c r="A63" s="1">
        <v>42445</v>
      </c>
      <c r="B63">
        <v>110</v>
      </c>
      <c r="I63">
        <f t="shared" ref="I63:I68" si="75">B63+C63*E63+D63*F63</f>
        <v>110</v>
      </c>
      <c r="J63">
        <v>0</v>
      </c>
      <c r="K63">
        <f t="shared" ref="K63" si="76">J63-I63</f>
        <v>-110</v>
      </c>
      <c r="L63" s="2">
        <f t="shared" ref="L63" si="77">J63/I63-1</f>
        <v>-1</v>
      </c>
    </row>
    <row r="64" spans="1:17" x14ac:dyDescent="0.25">
      <c r="A64" s="1">
        <v>42446</v>
      </c>
      <c r="B64">
        <v>110</v>
      </c>
      <c r="I64">
        <f t="shared" si="75"/>
        <v>110</v>
      </c>
      <c r="J64">
        <v>0</v>
      </c>
      <c r="K64">
        <f t="shared" ref="K64" si="78">J64-I64</f>
        <v>-110</v>
      </c>
      <c r="L64" s="2">
        <f t="shared" ref="L64" si="79">J64/I64-1</f>
        <v>-1</v>
      </c>
      <c r="Q64">
        <v>14</v>
      </c>
    </row>
    <row r="65" spans="1:17" x14ac:dyDescent="0.25">
      <c r="A65" s="1">
        <v>42446</v>
      </c>
      <c r="B65">
        <v>110</v>
      </c>
      <c r="I65">
        <f t="shared" si="75"/>
        <v>110</v>
      </c>
      <c r="J65">
        <v>0</v>
      </c>
      <c r="K65">
        <f t="shared" ref="K65" si="80">J65-I65</f>
        <v>-110</v>
      </c>
      <c r="L65" s="2">
        <f t="shared" ref="L65" si="81">J65/I65-1</f>
        <v>-1</v>
      </c>
      <c r="Q65">
        <v>30</v>
      </c>
    </row>
    <row r="66" spans="1:17" x14ac:dyDescent="0.25">
      <c r="A66" s="1">
        <v>42447</v>
      </c>
      <c r="B66">
        <v>110</v>
      </c>
      <c r="I66">
        <f t="shared" si="75"/>
        <v>110</v>
      </c>
      <c r="J66">
        <v>0</v>
      </c>
      <c r="K66">
        <f t="shared" ref="K66" si="82">J66-I66</f>
        <v>-110</v>
      </c>
      <c r="L66" s="2">
        <f t="shared" ref="L66" si="83">J66/I66-1</f>
        <v>-1</v>
      </c>
      <c r="Q66">
        <v>31</v>
      </c>
    </row>
    <row r="67" spans="1:17" x14ac:dyDescent="0.25">
      <c r="A67" s="1">
        <v>42449</v>
      </c>
      <c r="B67">
        <v>110</v>
      </c>
      <c r="I67">
        <f t="shared" si="75"/>
        <v>110</v>
      </c>
      <c r="J67">
        <v>0</v>
      </c>
      <c r="K67">
        <f t="shared" ref="K67" si="84">J67-I67</f>
        <v>-110</v>
      </c>
      <c r="L67" s="2">
        <f t="shared" ref="L67" si="85">J67/I67-1</f>
        <v>-1</v>
      </c>
      <c r="N67">
        <v>68</v>
      </c>
      <c r="Q67">
        <v>18</v>
      </c>
    </row>
    <row r="68" spans="1:17" ht="15.75" thickBot="1" x14ac:dyDescent="0.3">
      <c r="A68" s="1">
        <v>42457</v>
      </c>
      <c r="B68">
        <v>110</v>
      </c>
      <c r="I68">
        <f t="shared" si="75"/>
        <v>110</v>
      </c>
      <c r="J68">
        <v>0</v>
      </c>
      <c r="K68">
        <f t="shared" ref="K68" si="86">J68-I68</f>
        <v>-110</v>
      </c>
      <c r="L68" s="2">
        <f t="shared" ref="L68" si="87">J68/I68-1</f>
        <v>-1</v>
      </c>
    </row>
    <row r="69" spans="1:17" ht="15.75" thickBot="1" x14ac:dyDescent="0.3">
      <c r="A69" s="4" t="s">
        <v>25</v>
      </c>
      <c r="B69" s="4">
        <f>B70+B71</f>
        <v>154</v>
      </c>
      <c r="C69" s="14"/>
      <c r="D69" s="6"/>
      <c r="E69" s="6"/>
      <c r="F69" s="6"/>
      <c r="G69" s="6"/>
      <c r="H69" s="15"/>
      <c r="I69" s="4">
        <f>I70+I71</f>
        <v>154</v>
      </c>
      <c r="J69" s="4">
        <f>J70+J71</f>
        <v>439.7</v>
      </c>
      <c r="K69" s="4">
        <f>K70+K71</f>
        <v>285.7</v>
      </c>
      <c r="L69" s="7">
        <f>J69/I69-1</f>
        <v>1.8551948051948051</v>
      </c>
      <c r="N69" s="16"/>
      <c r="O69" s="16"/>
      <c r="P69" s="17"/>
      <c r="Q69" s="16"/>
    </row>
    <row r="70" spans="1:17" x14ac:dyDescent="0.25">
      <c r="A70" s="1">
        <v>42446</v>
      </c>
      <c r="B70">
        <v>77</v>
      </c>
      <c r="I70">
        <f>B70+C70*E70+D70*F70</f>
        <v>77</v>
      </c>
      <c r="J70">
        <f>G70*H70+439.7</f>
        <v>439.7</v>
      </c>
      <c r="K70">
        <f>J70-I70</f>
        <v>362.7</v>
      </c>
      <c r="L70" s="2">
        <f t="shared" ref="L70" si="88">J70/I70-1</f>
        <v>4.7103896103896101</v>
      </c>
      <c r="N70" s="16"/>
      <c r="O70" s="16"/>
      <c r="P70" s="17">
        <v>69</v>
      </c>
      <c r="Q70" s="16">
        <v>4</v>
      </c>
    </row>
    <row r="71" spans="1:17" ht="15.75" thickBot="1" x14ac:dyDescent="0.3">
      <c r="A71" s="1">
        <v>42455</v>
      </c>
      <c r="B71">
        <v>77</v>
      </c>
      <c r="I71">
        <f>B71+C71*E71+D71*F71</f>
        <v>77</v>
      </c>
      <c r="J71">
        <f>G71*H71</f>
        <v>0</v>
      </c>
      <c r="K71">
        <f>J71-I71</f>
        <v>-77</v>
      </c>
      <c r="L71" s="2">
        <f t="shared" ref="L71" si="89">J71/I71-1</f>
        <v>-1</v>
      </c>
      <c r="N71" s="16"/>
      <c r="O71" s="16"/>
      <c r="P71" s="17"/>
      <c r="Q71" s="16"/>
    </row>
    <row r="72" spans="1:17" ht="15.75" thickBot="1" x14ac:dyDescent="0.3">
      <c r="A72" s="4" t="s">
        <v>34</v>
      </c>
      <c r="B72" s="4">
        <f>B73</f>
        <v>55</v>
      </c>
      <c r="C72" s="14"/>
      <c r="D72" s="6"/>
      <c r="E72" s="6"/>
      <c r="F72" s="6"/>
      <c r="G72" s="6"/>
      <c r="H72" s="15"/>
      <c r="I72" s="4">
        <f>I73</f>
        <v>55</v>
      </c>
      <c r="J72" s="4">
        <f>J73</f>
        <v>0</v>
      </c>
      <c r="K72" s="4">
        <f>K73</f>
        <v>-55</v>
      </c>
      <c r="L72" s="7">
        <f>J72/I72-1</f>
        <v>-1</v>
      </c>
      <c r="N72" s="16"/>
      <c r="O72" s="16"/>
      <c r="P72" s="17"/>
      <c r="Q72" s="16"/>
    </row>
    <row r="73" spans="1:17" ht="15.75" thickBot="1" x14ac:dyDescent="0.3">
      <c r="A73" s="1">
        <v>42452</v>
      </c>
      <c r="B73">
        <v>55</v>
      </c>
      <c r="I73">
        <f>B73+C73*E73+D73*F73</f>
        <v>55</v>
      </c>
      <c r="J73">
        <f>G73*H5</f>
        <v>0</v>
      </c>
      <c r="K73">
        <f>J73-I73</f>
        <v>-55</v>
      </c>
      <c r="L73" s="2">
        <f t="shared" ref="L73" si="90">J73/I73-1</f>
        <v>-1</v>
      </c>
      <c r="N73" s="16"/>
      <c r="O73" s="16"/>
      <c r="P73" s="17"/>
      <c r="Q73" s="16">
        <v>32</v>
      </c>
    </row>
    <row r="74" spans="1:17" ht="15.75" thickBot="1" x14ac:dyDescent="0.3">
      <c r="A74" s="4" t="s">
        <v>23</v>
      </c>
      <c r="B74" s="4">
        <f>B75+B76</f>
        <v>44</v>
      </c>
      <c r="C74" s="14"/>
      <c r="D74" s="6"/>
      <c r="E74" s="6"/>
      <c r="F74" s="6"/>
      <c r="G74" s="6"/>
      <c r="H74" s="15"/>
      <c r="I74" s="4">
        <f>I75+I76</f>
        <v>44</v>
      </c>
      <c r="J74" s="4">
        <f>J75+J76</f>
        <v>0</v>
      </c>
      <c r="K74" s="4">
        <f>K75+K76</f>
        <v>-44</v>
      </c>
      <c r="L74" s="7">
        <f>J74/I74-1</f>
        <v>-1</v>
      </c>
    </row>
    <row r="75" spans="1:17" x14ac:dyDescent="0.25">
      <c r="A75" s="1">
        <v>42445</v>
      </c>
      <c r="B75">
        <v>22</v>
      </c>
      <c r="I75">
        <f>B75+C75*E75+D75*F75</f>
        <v>22</v>
      </c>
      <c r="J75">
        <v>0</v>
      </c>
      <c r="K75">
        <f t="shared" ref="K75" si="91">J75-I75</f>
        <v>-22</v>
      </c>
      <c r="L75" s="2">
        <f t="shared" ref="L75" si="92">J75/I75-1</f>
        <v>-1</v>
      </c>
    </row>
    <row r="76" spans="1:17" ht="15.75" thickBot="1" x14ac:dyDescent="0.3">
      <c r="A76" s="1">
        <v>42446</v>
      </c>
      <c r="B76">
        <v>22</v>
      </c>
      <c r="I76">
        <f>B76+C76*E76+D76*F76</f>
        <v>22</v>
      </c>
      <c r="J76">
        <v>0</v>
      </c>
      <c r="K76">
        <f t="shared" ref="K76" si="93">J76-I76</f>
        <v>-22</v>
      </c>
      <c r="L76" s="2">
        <f t="shared" ref="L76" si="94">J76/I76-1</f>
        <v>-1</v>
      </c>
      <c r="P76">
        <v>24</v>
      </c>
      <c r="Q76">
        <v>39</v>
      </c>
    </row>
    <row r="77" spans="1:17" ht="15.75" thickBot="1" x14ac:dyDescent="0.3">
      <c r="A77" s="9" t="s">
        <v>19</v>
      </c>
      <c r="B77" s="9">
        <f>B3+B54+B32+B26+B52+B62+B74+B18+B69+B5+B28+B14+B12+B72+B11+B7+B9</f>
        <v>4140</v>
      </c>
      <c r="C77" s="10"/>
      <c r="D77" s="10"/>
      <c r="E77" s="10"/>
      <c r="F77" s="10"/>
      <c r="G77" s="10"/>
      <c r="H77" s="10"/>
      <c r="I77" s="9">
        <f>I3+I54+I32+I26+I52+I62+I74+I18+I5+I69+I28+I14+I12+I72+I11+I7+I9</f>
        <v>12285</v>
      </c>
      <c r="J77" s="9">
        <f>J3+J54+J32+J26+J52+J62+J74+J5+J18+J69+J28+J14+J12+J72+J11+J7+J9</f>
        <v>12856.460000000001</v>
      </c>
      <c r="K77" s="9">
        <f>K3+K54+K32+K26+K52+K62+K74+K5+K18+K69+K28+K14+K12+K72+K11+K7+K9</f>
        <v>571.46000000000049</v>
      </c>
      <c r="L77" s="11">
        <f>J77/I77-1</f>
        <v>4.6516890516890674E-2</v>
      </c>
      <c r="Q77" t="s">
        <v>39</v>
      </c>
    </row>
    <row r="78" spans="1:17" ht="15.75" thickBot="1" x14ac:dyDescent="0.3">
      <c r="A78" s="20" t="s">
        <v>37</v>
      </c>
      <c r="B78" s="20"/>
      <c r="C78" s="20"/>
      <c r="D78" s="20"/>
      <c r="E78" s="20"/>
      <c r="F78" s="20"/>
      <c r="G78" s="20"/>
      <c r="H78" s="20"/>
      <c r="I78" s="20"/>
      <c r="J78" s="9"/>
      <c r="K78" s="9">
        <v>363.4</v>
      </c>
      <c r="L78" s="21"/>
    </row>
    <row r="79" spans="1:17" ht="15.75" thickBot="1" x14ac:dyDescent="0.3">
      <c r="J79" s="18" t="s">
        <v>29</v>
      </c>
      <c r="K79" s="18">
        <f>1435.85+K77+K78</f>
        <v>2370.7100000000005</v>
      </c>
    </row>
    <row r="80" spans="1:17" x14ac:dyDescent="0.25">
      <c r="A80">
        <v>56</v>
      </c>
    </row>
    <row r="88" spans="1:5" x14ac:dyDescent="0.25">
      <c r="A88" s="1">
        <v>42445</v>
      </c>
      <c r="B88">
        <v>873</v>
      </c>
      <c r="C88">
        <v>1832.63</v>
      </c>
      <c r="D88">
        <v>959.63000000000011</v>
      </c>
      <c r="E88">
        <f>D88</f>
        <v>959.63000000000011</v>
      </c>
    </row>
    <row r="89" spans="1:5" x14ac:dyDescent="0.25">
      <c r="A89" s="1">
        <v>42446</v>
      </c>
      <c r="B89">
        <v>1463</v>
      </c>
      <c r="C89">
        <v>2138.19</v>
      </c>
      <c r="D89">
        <v>675.19</v>
      </c>
      <c r="E89">
        <f>D89+E88</f>
        <v>1634.8200000000002</v>
      </c>
    </row>
    <row r="90" spans="1:5" x14ac:dyDescent="0.25">
      <c r="A90" s="1">
        <v>42447</v>
      </c>
      <c r="B90">
        <v>673</v>
      </c>
      <c r="C90">
        <v>1571.24</v>
      </c>
      <c r="D90">
        <v>898.24</v>
      </c>
      <c r="E90">
        <f t="shared" ref="E90:E97" si="95">D90+E89</f>
        <v>2533.0600000000004</v>
      </c>
    </row>
    <row r="91" spans="1:5" x14ac:dyDescent="0.25">
      <c r="A91" s="1">
        <v>42448</v>
      </c>
      <c r="B91">
        <v>891</v>
      </c>
      <c r="C91">
        <v>2037.5</v>
      </c>
      <c r="D91">
        <v>1146.5</v>
      </c>
      <c r="E91">
        <f t="shared" si="95"/>
        <v>3679.5600000000004</v>
      </c>
    </row>
    <row r="92" spans="1:5" x14ac:dyDescent="0.25">
      <c r="A92" s="1">
        <v>42449</v>
      </c>
      <c r="B92">
        <v>608</v>
      </c>
      <c r="C92">
        <v>1854.4</v>
      </c>
      <c r="D92">
        <v>1246.4000000000001</v>
      </c>
      <c r="E92">
        <f t="shared" si="95"/>
        <v>4925.9600000000009</v>
      </c>
    </row>
    <row r="93" spans="1:5" x14ac:dyDescent="0.25">
      <c r="A93" s="1">
        <v>42452</v>
      </c>
      <c r="B93">
        <v>1695</v>
      </c>
      <c r="C93">
        <v>337.5</v>
      </c>
      <c r="D93">
        <f>C93-B93</f>
        <v>-1357.5</v>
      </c>
      <c r="E93">
        <f t="shared" si="95"/>
        <v>3568.4600000000009</v>
      </c>
    </row>
    <row r="94" spans="1:5" x14ac:dyDescent="0.25">
      <c r="A94" s="1">
        <v>42454</v>
      </c>
      <c r="B94">
        <v>2826</v>
      </c>
      <c r="C94">
        <v>40</v>
      </c>
      <c r="D94">
        <v>-2786</v>
      </c>
      <c r="E94">
        <f t="shared" si="95"/>
        <v>782.46000000000095</v>
      </c>
    </row>
    <row r="95" spans="1:5" x14ac:dyDescent="0.25">
      <c r="A95" s="1">
        <v>42455</v>
      </c>
      <c r="B95">
        <v>755</v>
      </c>
      <c r="C95">
        <v>400</v>
      </c>
      <c r="D95">
        <v>-355</v>
      </c>
      <c r="E95">
        <f t="shared" si="95"/>
        <v>427.46000000000095</v>
      </c>
    </row>
    <row r="96" spans="1:5" x14ac:dyDescent="0.25">
      <c r="A96" s="1">
        <v>42457</v>
      </c>
      <c r="B96">
        <v>1972</v>
      </c>
      <c r="C96">
        <v>2575</v>
      </c>
      <c r="D96">
        <v>603</v>
      </c>
      <c r="E96">
        <f t="shared" si="95"/>
        <v>1030.4600000000009</v>
      </c>
    </row>
    <row r="97" spans="1:5" x14ac:dyDescent="0.25">
      <c r="A97" s="1">
        <v>42459</v>
      </c>
      <c r="B97">
        <v>529</v>
      </c>
      <c r="C97">
        <v>70</v>
      </c>
      <c r="D97">
        <v>-459</v>
      </c>
      <c r="E97">
        <f t="shared" si="95"/>
        <v>571.46000000000095</v>
      </c>
    </row>
  </sheetData>
  <mergeCells count="13">
    <mergeCell ref="G1:G2"/>
    <mergeCell ref="H1:H2"/>
    <mergeCell ref="A1:A2"/>
    <mergeCell ref="B1:B2"/>
    <mergeCell ref="C1:C2"/>
    <mergeCell ref="D1:D2"/>
    <mergeCell ref="E1:E2"/>
    <mergeCell ref="F1:F2"/>
    <mergeCell ref="J1:J2"/>
    <mergeCell ref="K1:K2"/>
    <mergeCell ref="L1:L2"/>
    <mergeCell ref="M1:R1"/>
    <mergeCell ref="I1:I2"/>
  </mergeCells>
  <pageMargins left="0.7" right="0.7" top="0.75" bottom="0.75" header="0.3" footer="0.3"/>
  <pageSetup paperSize="9" orientation="portrait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abSelected="1" workbookViewId="0">
      <pane xSplit="1" ySplit="2" topLeftCell="B81" activePane="bottomRight" state="frozen"/>
      <selection pane="topRight" activeCell="B1" sqref="B1"/>
      <selection pane="bottomLeft" activeCell="A3" sqref="A3"/>
      <selection pane="bottomRight" activeCell="O96" sqref="O96"/>
    </sheetView>
  </sheetViews>
  <sheetFormatPr defaultRowHeight="15" x14ac:dyDescent="0.25"/>
  <cols>
    <col min="1" max="1" width="17.42578125" customWidth="1"/>
    <col min="5" max="5" width="14.7109375" customWidth="1"/>
    <col min="6" max="6" width="14.140625" customWidth="1"/>
    <col min="8" max="8" width="14.28515625" customWidth="1"/>
  </cols>
  <sheetData>
    <row r="1" spans="1:18" ht="15.75" thickBot="1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8" t="s">
        <v>17</v>
      </c>
      <c r="H1" s="23" t="s">
        <v>18</v>
      </c>
      <c r="I1" s="23" t="s">
        <v>13</v>
      </c>
      <c r="J1" s="23" t="s">
        <v>36</v>
      </c>
      <c r="K1" s="23" t="s">
        <v>7</v>
      </c>
      <c r="L1" s="23" t="s">
        <v>6</v>
      </c>
      <c r="M1" s="25" t="s">
        <v>8</v>
      </c>
      <c r="N1" s="26"/>
      <c r="O1" s="26"/>
      <c r="P1" s="26"/>
      <c r="Q1" s="26"/>
      <c r="R1" s="27"/>
    </row>
    <row r="2" spans="1:18" ht="15.75" thickBot="1" x14ac:dyDescent="0.3">
      <c r="A2" s="24"/>
      <c r="B2" s="24"/>
      <c r="C2" s="24"/>
      <c r="D2" s="24"/>
      <c r="E2" s="24"/>
      <c r="F2" s="24"/>
      <c r="G2" s="29"/>
      <c r="H2" s="24"/>
      <c r="I2" s="24"/>
      <c r="J2" s="24"/>
      <c r="K2" s="24"/>
      <c r="L2" s="24"/>
      <c r="M2" s="8" t="s">
        <v>9</v>
      </c>
      <c r="N2" s="8" t="s">
        <v>10</v>
      </c>
      <c r="O2" s="8" t="s">
        <v>11</v>
      </c>
      <c r="P2" s="8" t="s">
        <v>12</v>
      </c>
      <c r="Q2" s="8" t="s">
        <v>15</v>
      </c>
      <c r="R2" s="8" t="s">
        <v>14</v>
      </c>
    </row>
    <row r="3" spans="1:18" ht="15.75" thickBot="1" x14ac:dyDescent="0.3">
      <c r="A3" s="4" t="s">
        <v>16</v>
      </c>
      <c r="B3" s="4">
        <f>B4</f>
        <v>0</v>
      </c>
      <c r="C3" s="12"/>
      <c r="D3" s="5"/>
      <c r="E3" s="5"/>
      <c r="F3" s="5"/>
      <c r="G3" s="5"/>
      <c r="H3" s="13"/>
      <c r="I3" s="4">
        <f>I4</f>
        <v>0</v>
      </c>
      <c r="J3" s="4">
        <f>J4</f>
        <v>0</v>
      </c>
      <c r="K3" s="4">
        <f>K4</f>
        <v>0</v>
      </c>
      <c r="L3" s="7" t="e">
        <f>J3/I3-1</f>
        <v>#DIV/0!</v>
      </c>
      <c r="M3" s="3"/>
      <c r="N3" s="3"/>
      <c r="O3" s="3"/>
      <c r="P3" s="3"/>
      <c r="Q3" s="3"/>
      <c r="R3" s="3"/>
    </row>
    <row r="4" spans="1:18" ht="15.75" thickBot="1" x14ac:dyDescent="0.3">
      <c r="A4" s="1">
        <v>42464</v>
      </c>
      <c r="I4">
        <f>B4+C4*E4+D4*F4</f>
        <v>0</v>
      </c>
      <c r="J4">
        <f>G4*H4</f>
        <v>0</v>
      </c>
      <c r="K4">
        <f t="shared" ref="K4" si="0">J4-I4</f>
        <v>0</v>
      </c>
      <c r="L4" s="2" t="e">
        <f t="shared" ref="L4" si="1">J4/I4-1</f>
        <v>#DIV/0!</v>
      </c>
      <c r="N4" s="16"/>
      <c r="O4" s="16"/>
      <c r="P4" s="17"/>
      <c r="Q4" s="16"/>
    </row>
    <row r="5" spans="1:18" ht="15.75" thickBot="1" x14ac:dyDescent="0.3">
      <c r="A5" s="4" t="s">
        <v>24</v>
      </c>
      <c r="B5" s="4">
        <f>B6</f>
        <v>0</v>
      </c>
      <c r="C5" s="12"/>
      <c r="D5" s="5"/>
      <c r="E5" s="5"/>
      <c r="F5" s="5"/>
      <c r="G5" s="5"/>
      <c r="H5" s="13"/>
      <c r="I5" s="4">
        <f>I6</f>
        <v>0</v>
      </c>
      <c r="J5" s="4">
        <f>J6</f>
        <v>0</v>
      </c>
      <c r="K5" s="4">
        <f>K6</f>
        <v>0</v>
      </c>
      <c r="L5" s="7" t="e">
        <f>J5/I5-1</f>
        <v>#DIV/0!</v>
      </c>
      <c r="N5" s="16"/>
      <c r="O5" s="16"/>
      <c r="P5" s="17"/>
      <c r="Q5" s="16"/>
    </row>
    <row r="6" spans="1:18" ht="15.75" thickBot="1" x14ac:dyDescent="0.3">
      <c r="A6" s="1"/>
      <c r="I6">
        <f>B6+C6*E6+D6*F6</f>
        <v>0</v>
      </c>
      <c r="J6">
        <f>G6*H6</f>
        <v>0</v>
      </c>
      <c r="K6">
        <f>J6-I6</f>
        <v>0</v>
      </c>
      <c r="L6" s="2" t="e">
        <f t="shared" ref="L6:L30" si="2">J6/I6-1</f>
        <v>#DIV/0!</v>
      </c>
      <c r="N6" s="16"/>
      <c r="O6" s="16"/>
      <c r="P6" s="17"/>
      <c r="Q6" s="16"/>
    </row>
    <row r="7" spans="1:18" ht="15.75" thickBot="1" x14ac:dyDescent="0.3">
      <c r="A7" s="4" t="s">
        <v>35</v>
      </c>
      <c r="B7" s="4">
        <f>B8</f>
        <v>0</v>
      </c>
      <c r="C7" s="14"/>
      <c r="D7" s="6"/>
      <c r="E7" s="6"/>
      <c r="F7" s="6"/>
      <c r="G7" s="6"/>
      <c r="H7" s="15"/>
      <c r="I7" s="4">
        <f>I8</f>
        <v>0</v>
      </c>
      <c r="J7" s="4">
        <f>J8</f>
        <v>0</v>
      </c>
      <c r="K7" s="4">
        <f>K8</f>
        <v>0</v>
      </c>
      <c r="L7" s="7" t="e">
        <f t="shared" si="2"/>
        <v>#DIV/0!</v>
      </c>
      <c r="N7" s="16"/>
      <c r="O7" s="16"/>
      <c r="P7" s="17"/>
      <c r="Q7" s="16"/>
    </row>
    <row r="8" spans="1:18" ht="15.75" thickBot="1" x14ac:dyDescent="0.3">
      <c r="A8" s="1"/>
      <c r="I8">
        <f>B8+C8*E8+D8*F8</f>
        <v>0</v>
      </c>
      <c r="J8">
        <f>G8*H8</f>
        <v>0</v>
      </c>
      <c r="K8">
        <f>J8-I8</f>
        <v>0</v>
      </c>
      <c r="L8" s="2" t="e">
        <f t="shared" si="2"/>
        <v>#DIV/0!</v>
      </c>
      <c r="N8" s="16"/>
      <c r="O8" s="16"/>
      <c r="P8" s="17"/>
      <c r="Q8" s="16"/>
    </row>
    <row r="9" spans="1:18" ht="15.75" thickBot="1" x14ac:dyDescent="0.3">
      <c r="A9" s="4" t="s">
        <v>45</v>
      </c>
      <c r="B9" s="4">
        <f>B10</f>
        <v>275</v>
      </c>
      <c r="C9" s="14"/>
      <c r="D9" s="6"/>
      <c r="E9" s="6"/>
      <c r="F9" s="6"/>
      <c r="G9" s="6"/>
      <c r="H9" s="15"/>
      <c r="I9" s="4">
        <f>I10</f>
        <v>1025</v>
      </c>
      <c r="J9" s="4">
        <f>J10</f>
        <v>2100</v>
      </c>
      <c r="K9" s="4">
        <f>K10</f>
        <v>1075</v>
      </c>
      <c r="L9" s="7">
        <f t="shared" ref="L9:L10" si="3">J9/I9-1</f>
        <v>1.0487804878048781</v>
      </c>
      <c r="N9" s="16"/>
      <c r="O9" s="16"/>
      <c r="P9" s="17"/>
      <c r="Q9" s="16"/>
    </row>
    <row r="10" spans="1:18" ht="15.75" thickBot="1" x14ac:dyDescent="0.3">
      <c r="A10" s="1">
        <v>42463</v>
      </c>
      <c r="B10">
        <v>275</v>
      </c>
      <c r="C10">
        <v>250</v>
      </c>
      <c r="D10">
        <v>250</v>
      </c>
      <c r="E10">
        <v>2</v>
      </c>
      <c r="F10">
        <v>1</v>
      </c>
      <c r="I10">
        <f>B10+C10*E10+D10*F10</f>
        <v>1025</v>
      </c>
      <c r="J10">
        <f>G10*H10+2100</f>
        <v>2100</v>
      </c>
      <c r="K10">
        <f>J10-I10</f>
        <v>1075</v>
      </c>
      <c r="L10" s="2">
        <f t="shared" si="3"/>
        <v>1.0487804878048781</v>
      </c>
      <c r="N10" s="16">
        <v>102</v>
      </c>
      <c r="O10" s="16">
        <v>182</v>
      </c>
      <c r="P10" s="17">
        <v>42</v>
      </c>
      <c r="Q10" s="16"/>
    </row>
    <row r="11" spans="1:18" ht="15.75" thickBot="1" x14ac:dyDescent="0.3">
      <c r="A11" s="4" t="s">
        <v>38</v>
      </c>
      <c r="B11" s="4">
        <f>B12</f>
        <v>210</v>
      </c>
      <c r="C11" s="14"/>
      <c r="D11" s="6"/>
      <c r="E11" s="6"/>
      <c r="F11" s="6"/>
      <c r="G11" s="6"/>
      <c r="H11" s="15"/>
      <c r="I11" s="4">
        <f>I12+I13</f>
        <v>920</v>
      </c>
      <c r="J11" s="4">
        <f>J12</f>
        <v>0</v>
      </c>
      <c r="K11" s="4">
        <f>K12+K13</f>
        <v>-920</v>
      </c>
      <c r="L11" s="7">
        <f t="shared" si="2"/>
        <v>-1</v>
      </c>
      <c r="N11" s="16"/>
      <c r="O11" s="16"/>
      <c r="P11" s="17"/>
      <c r="Q11" s="16"/>
    </row>
    <row r="12" spans="1:18" x14ac:dyDescent="0.25">
      <c r="A12" s="1">
        <v>42462</v>
      </c>
      <c r="B12">
        <v>210</v>
      </c>
      <c r="C12">
        <v>200</v>
      </c>
      <c r="D12">
        <v>100</v>
      </c>
      <c r="E12">
        <v>1</v>
      </c>
      <c r="G12">
        <v>100</v>
      </c>
      <c r="I12">
        <f>B12+C12*E12+D12*F12</f>
        <v>410</v>
      </c>
      <c r="J12">
        <f>G12*H12</f>
        <v>0</v>
      </c>
      <c r="K12">
        <f>J12-I12</f>
        <v>-410</v>
      </c>
      <c r="L12" s="2">
        <f t="shared" si="2"/>
        <v>-1</v>
      </c>
      <c r="N12" s="16"/>
      <c r="O12" s="16"/>
      <c r="P12" s="17"/>
      <c r="Q12" s="16"/>
    </row>
    <row r="13" spans="1:18" ht="15.75" thickBot="1" x14ac:dyDescent="0.3">
      <c r="A13" s="1">
        <v>42464</v>
      </c>
      <c r="B13">
        <v>210</v>
      </c>
      <c r="C13">
        <v>200</v>
      </c>
      <c r="D13">
        <v>100</v>
      </c>
      <c r="E13">
        <v>1.5</v>
      </c>
      <c r="G13">
        <v>100</v>
      </c>
      <c r="I13">
        <f>B13+C13*E13+D13*F13</f>
        <v>510</v>
      </c>
      <c r="J13">
        <f>G13*H13</f>
        <v>0</v>
      </c>
      <c r="K13">
        <f>J13-I13</f>
        <v>-510</v>
      </c>
      <c r="L13" s="2">
        <f t="shared" ref="L13" si="4">J13/I13-1</f>
        <v>-1</v>
      </c>
      <c r="N13" s="16"/>
      <c r="O13" s="16"/>
      <c r="P13" s="17"/>
      <c r="Q13" s="16"/>
    </row>
    <row r="14" spans="1:18" ht="15.75" thickBot="1" x14ac:dyDescent="0.3">
      <c r="A14" s="4" t="s">
        <v>33</v>
      </c>
      <c r="B14" s="4">
        <f>B15+B16</f>
        <v>220</v>
      </c>
      <c r="C14" s="14"/>
      <c r="D14" s="6"/>
      <c r="E14" s="6"/>
      <c r="F14" s="6"/>
      <c r="G14" s="6"/>
      <c r="H14" s="15"/>
      <c r="I14" s="4">
        <f>I15+I16</f>
        <v>1020</v>
      </c>
      <c r="J14" s="4">
        <f>J15+J16</f>
        <v>1365</v>
      </c>
      <c r="K14" s="4">
        <f>K15+K16</f>
        <v>345</v>
      </c>
      <c r="L14" s="7">
        <f t="shared" si="2"/>
        <v>0.33823529411764697</v>
      </c>
      <c r="N14" s="16"/>
      <c r="O14" s="16"/>
      <c r="P14" s="17"/>
      <c r="Q14" s="16"/>
    </row>
    <row r="15" spans="1:18" x14ac:dyDescent="0.25">
      <c r="A15" s="1">
        <v>42463</v>
      </c>
      <c r="B15">
        <v>110</v>
      </c>
      <c r="C15">
        <v>100</v>
      </c>
      <c r="D15">
        <v>100</v>
      </c>
      <c r="E15">
        <v>2</v>
      </c>
      <c r="F15">
        <v>1</v>
      </c>
      <c r="I15">
        <f>B15+C15*E15+D15*F15</f>
        <v>410</v>
      </c>
      <c r="J15">
        <f>G15*H15+1365</f>
        <v>1365</v>
      </c>
      <c r="K15">
        <f>J15-I15</f>
        <v>955</v>
      </c>
      <c r="L15" s="2">
        <f t="shared" ref="L15" si="5">J15/I15-1</f>
        <v>2.3292682926829267</v>
      </c>
      <c r="N15" s="16">
        <v>65</v>
      </c>
      <c r="O15" s="16">
        <v>80</v>
      </c>
      <c r="P15" s="17">
        <v>37</v>
      </c>
      <c r="Q15" s="16">
        <v>5</v>
      </c>
    </row>
    <row r="16" spans="1:18" ht="15.75" thickBot="1" x14ac:dyDescent="0.3">
      <c r="A16" s="1">
        <v>42463</v>
      </c>
      <c r="B16">
        <v>110</v>
      </c>
      <c r="C16">
        <v>100</v>
      </c>
      <c r="D16">
        <v>100</v>
      </c>
      <c r="E16" s="19">
        <v>4</v>
      </c>
      <c r="F16">
        <v>1</v>
      </c>
      <c r="I16">
        <f>B16+C16*E16+D16*F16</f>
        <v>610</v>
      </c>
      <c r="J16">
        <f>G16*H16</f>
        <v>0</v>
      </c>
      <c r="K16">
        <f>J16-I16</f>
        <v>-610</v>
      </c>
      <c r="L16" s="2">
        <f t="shared" ref="L16" si="6">J16/I16-1</f>
        <v>-1</v>
      </c>
      <c r="N16" s="16">
        <v>61</v>
      </c>
      <c r="O16" s="16">
        <v>100</v>
      </c>
      <c r="P16" s="17">
        <v>32</v>
      </c>
      <c r="Q16" s="16"/>
    </row>
    <row r="17" spans="1:19" ht="15.75" thickBot="1" x14ac:dyDescent="0.3">
      <c r="A17" s="4" t="s">
        <v>32</v>
      </c>
      <c r="B17" s="4">
        <f>B18+B19+B20</f>
        <v>0</v>
      </c>
      <c r="C17" s="14"/>
      <c r="D17" s="6"/>
      <c r="E17" s="6"/>
      <c r="F17" s="6"/>
      <c r="G17" s="6"/>
      <c r="H17" s="15"/>
      <c r="I17" s="4">
        <f>I18+I19+I20</f>
        <v>0</v>
      </c>
      <c r="J17" s="4">
        <f>J18+J19+J20</f>
        <v>0</v>
      </c>
      <c r="K17" s="4">
        <f>K18+K19+K20</f>
        <v>0</v>
      </c>
      <c r="L17" s="7" t="e">
        <f t="shared" si="2"/>
        <v>#DIV/0!</v>
      </c>
      <c r="N17" s="16"/>
      <c r="O17" s="16"/>
      <c r="P17" s="17"/>
      <c r="Q17" s="16"/>
    </row>
    <row r="18" spans="1:19" x14ac:dyDescent="0.25">
      <c r="A18" s="1"/>
      <c r="L18" s="2" t="e">
        <f t="shared" si="2"/>
        <v>#DIV/0!</v>
      </c>
      <c r="N18" s="16"/>
      <c r="O18" s="16"/>
      <c r="P18" s="17"/>
      <c r="Q18" s="16"/>
    </row>
    <row r="19" spans="1:19" x14ac:dyDescent="0.25">
      <c r="A19" s="1"/>
      <c r="L19" s="2" t="e">
        <f t="shared" si="2"/>
        <v>#DIV/0!</v>
      </c>
      <c r="N19" s="16"/>
      <c r="O19" s="16"/>
      <c r="P19" s="17"/>
      <c r="Q19" s="16"/>
    </row>
    <row r="20" spans="1:19" ht="15.75" thickBot="1" x14ac:dyDescent="0.3">
      <c r="A20" s="1"/>
      <c r="L20" s="2" t="e">
        <f t="shared" si="2"/>
        <v>#DIV/0!</v>
      </c>
      <c r="N20" s="16"/>
      <c r="O20" s="16"/>
      <c r="P20" s="17"/>
      <c r="Q20" s="16"/>
    </row>
    <row r="21" spans="1:19" ht="15.75" thickBot="1" x14ac:dyDescent="0.3">
      <c r="A21" s="4" t="s">
        <v>28</v>
      </c>
      <c r="B21" s="4">
        <f>B22+B23+B24+B25+B26+B27+B28</f>
        <v>252</v>
      </c>
      <c r="C21" s="14"/>
      <c r="D21" s="6"/>
      <c r="E21" s="6"/>
      <c r="F21" s="6"/>
      <c r="G21" s="6"/>
      <c r="H21" s="15"/>
      <c r="I21" s="4">
        <f>I22+I23+I24+I25+I26+I27+I28</f>
        <v>1292</v>
      </c>
      <c r="J21" s="4">
        <f>J22+J23+J24+J25+J26+J27+J28</f>
        <v>320</v>
      </c>
      <c r="K21" s="4">
        <f>K22+K23+K24+K25+K26+K27+K28</f>
        <v>-972</v>
      </c>
      <c r="L21" s="7">
        <f t="shared" si="2"/>
        <v>-0.75232198142414863</v>
      </c>
    </row>
    <row r="22" spans="1:19" x14ac:dyDescent="0.25">
      <c r="A22" s="1">
        <v>42462</v>
      </c>
      <c r="B22">
        <v>84</v>
      </c>
      <c r="C22">
        <v>80</v>
      </c>
      <c r="D22">
        <v>40</v>
      </c>
      <c r="E22">
        <v>6</v>
      </c>
      <c r="F22">
        <v>0</v>
      </c>
      <c r="G22">
        <v>40</v>
      </c>
      <c r="H22">
        <v>0</v>
      </c>
      <c r="I22">
        <f>B22+C22*E22+D22*F22</f>
        <v>564</v>
      </c>
      <c r="J22">
        <f>G22*H22</f>
        <v>0</v>
      </c>
      <c r="K22">
        <f t="shared" ref="K22" si="7">J22-I22</f>
        <v>-564</v>
      </c>
      <c r="L22" s="2">
        <f t="shared" si="2"/>
        <v>-1</v>
      </c>
    </row>
    <row r="23" spans="1:19" x14ac:dyDescent="0.25">
      <c r="A23" s="1">
        <v>42462</v>
      </c>
      <c r="B23">
        <v>84</v>
      </c>
      <c r="C23">
        <v>80</v>
      </c>
      <c r="D23">
        <v>40</v>
      </c>
      <c r="E23">
        <v>1.5</v>
      </c>
      <c r="F23">
        <v>1</v>
      </c>
      <c r="G23">
        <v>40</v>
      </c>
      <c r="H23">
        <v>4</v>
      </c>
      <c r="I23">
        <f>B23+C23*E23+D23*F23</f>
        <v>244</v>
      </c>
      <c r="J23">
        <f>G23*H23</f>
        <v>160</v>
      </c>
      <c r="K23">
        <f t="shared" ref="K23" si="8">J23-I23</f>
        <v>-84</v>
      </c>
      <c r="L23" s="2">
        <f t="shared" ref="L23" si="9">J23/I23-1</f>
        <v>-0.34426229508196726</v>
      </c>
      <c r="N23">
        <v>91</v>
      </c>
      <c r="O23">
        <v>138</v>
      </c>
      <c r="P23">
        <v>51</v>
      </c>
    </row>
    <row r="24" spans="1:19" x14ac:dyDescent="0.25">
      <c r="A24" s="1">
        <v>42462</v>
      </c>
      <c r="B24">
        <v>84</v>
      </c>
      <c r="C24">
        <v>80</v>
      </c>
      <c r="D24">
        <v>40</v>
      </c>
      <c r="E24">
        <v>3</v>
      </c>
      <c r="G24">
        <v>40</v>
      </c>
      <c r="H24">
        <v>1</v>
      </c>
      <c r="I24">
        <f>B24+C24*E24+D24*F24</f>
        <v>324</v>
      </c>
      <c r="J24">
        <f>G24*H24</f>
        <v>40</v>
      </c>
      <c r="K24">
        <f t="shared" ref="K24" si="10">J24-I24</f>
        <v>-284</v>
      </c>
      <c r="L24" s="2">
        <f t="shared" ref="L24" si="11">J24/I24-1</f>
        <v>-0.87654320987654322</v>
      </c>
    </row>
    <row r="25" spans="1:19" x14ac:dyDescent="0.25">
      <c r="A25" s="1">
        <v>42463</v>
      </c>
      <c r="B25">
        <v>0</v>
      </c>
      <c r="C25">
        <v>80</v>
      </c>
      <c r="D25">
        <v>40</v>
      </c>
      <c r="E25">
        <v>1.5</v>
      </c>
      <c r="F25">
        <v>1</v>
      </c>
      <c r="G25">
        <v>40</v>
      </c>
      <c r="H25">
        <v>3</v>
      </c>
      <c r="I25">
        <f>B25+C25*E25+D25*F25</f>
        <v>160</v>
      </c>
      <c r="J25">
        <f>G25*H25</f>
        <v>120</v>
      </c>
      <c r="K25">
        <f t="shared" ref="K25" si="12">J25-I25</f>
        <v>-40</v>
      </c>
      <c r="L25" s="2">
        <f t="shared" ref="L25" si="13">J25/I25-1</f>
        <v>-0.25</v>
      </c>
      <c r="Q25">
        <v>50</v>
      </c>
      <c r="S25">
        <v>84</v>
      </c>
    </row>
    <row r="26" spans="1:19" x14ac:dyDescent="0.25">
      <c r="A26" s="1"/>
      <c r="L26" s="2" t="e">
        <f t="shared" si="2"/>
        <v>#DIV/0!</v>
      </c>
    </row>
    <row r="27" spans="1:19" x14ac:dyDescent="0.25">
      <c r="A27" s="1"/>
      <c r="L27" s="2" t="e">
        <f t="shared" si="2"/>
        <v>#DIV/0!</v>
      </c>
    </row>
    <row r="28" spans="1:19" ht="15.75" thickBot="1" x14ac:dyDescent="0.3">
      <c r="A28" s="1"/>
      <c r="L28" s="2" t="e">
        <f t="shared" si="2"/>
        <v>#DIV/0!</v>
      </c>
    </row>
    <row r="29" spans="1:19" ht="15.75" thickBot="1" x14ac:dyDescent="0.3">
      <c r="A29" s="4" t="s">
        <v>20</v>
      </c>
      <c r="B29" s="4">
        <f>B30</f>
        <v>0</v>
      </c>
      <c r="C29" s="14"/>
      <c r="D29" s="6"/>
      <c r="E29" s="6"/>
      <c r="F29" s="6"/>
      <c r="G29" s="6"/>
      <c r="H29" s="15"/>
      <c r="I29" s="4">
        <f>I30</f>
        <v>0</v>
      </c>
      <c r="J29" s="4">
        <f>J30</f>
        <v>0</v>
      </c>
      <c r="K29" s="4">
        <f>K30</f>
        <v>0</v>
      </c>
      <c r="L29" s="7" t="e">
        <f t="shared" si="2"/>
        <v>#DIV/0!</v>
      </c>
    </row>
    <row r="30" spans="1:19" ht="15.75" thickBot="1" x14ac:dyDescent="0.3">
      <c r="A30" s="1"/>
      <c r="L30" s="2" t="e">
        <f t="shared" si="2"/>
        <v>#DIV/0!</v>
      </c>
    </row>
    <row r="31" spans="1:19" ht="15.75" thickBot="1" x14ac:dyDescent="0.3">
      <c r="A31" s="4" t="s">
        <v>30</v>
      </c>
      <c r="B31" s="4">
        <f>B32+B33+B34</f>
        <v>0</v>
      </c>
      <c r="C31" s="14"/>
      <c r="D31" s="6"/>
      <c r="E31" s="6"/>
      <c r="F31" s="6"/>
      <c r="G31" s="6"/>
      <c r="H31" s="15"/>
      <c r="I31" s="4">
        <f>I32+I33+I34</f>
        <v>175</v>
      </c>
      <c r="J31" s="4">
        <f>J32+J33+J34</f>
        <v>25</v>
      </c>
      <c r="K31" s="4">
        <f>K32+K33+K34</f>
        <v>-150</v>
      </c>
      <c r="L31" s="7">
        <f>J31/I31-1</f>
        <v>-0.85714285714285721</v>
      </c>
    </row>
    <row r="32" spans="1:19" x14ac:dyDescent="0.25">
      <c r="A32" s="1">
        <v>42463</v>
      </c>
      <c r="B32">
        <v>0</v>
      </c>
      <c r="C32">
        <v>50</v>
      </c>
      <c r="D32">
        <v>25</v>
      </c>
      <c r="E32">
        <v>3</v>
      </c>
      <c r="F32">
        <v>1</v>
      </c>
      <c r="G32">
        <v>25</v>
      </c>
      <c r="H32">
        <v>1</v>
      </c>
      <c r="I32">
        <f>B32+C32*E32+D32*F32</f>
        <v>175</v>
      </c>
      <c r="J32">
        <f>G32*H32</f>
        <v>25</v>
      </c>
      <c r="K32">
        <f>J32-I32</f>
        <v>-150</v>
      </c>
      <c r="L32" s="2">
        <f t="shared" ref="L32" si="14">J32/I32-1</f>
        <v>-0.85714285714285721</v>
      </c>
      <c r="N32">
        <v>60</v>
      </c>
      <c r="O32">
        <v>96</v>
      </c>
      <c r="P32">
        <v>31</v>
      </c>
      <c r="Q32">
        <v>18</v>
      </c>
      <c r="S32">
        <v>52</v>
      </c>
    </row>
    <row r="33" spans="1:19" x14ac:dyDescent="0.25">
      <c r="A33" s="1"/>
      <c r="E33" s="19"/>
      <c r="F33" s="19"/>
      <c r="L33" s="2" t="e">
        <f t="shared" ref="L33:L34" si="15">J33/I33-1</f>
        <v>#DIV/0!</v>
      </c>
    </row>
    <row r="34" spans="1:19" ht="15.75" thickBot="1" x14ac:dyDescent="0.3">
      <c r="A34" s="1"/>
      <c r="E34" s="19"/>
      <c r="F34" s="19"/>
      <c r="L34" s="2" t="e">
        <f t="shared" si="15"/>
        <v>#DIV/0!</v>
      </c>
    </row>
    <row r="35" spans="1:19" ht="15.75" thickBot="1" x14ac:dyDescent="0.3">
      <c r="A35" s="4" t="s">
        <v>27</v>
      </c>
      <c r="B35" s="4">
        <f>B36+B37+B38+B39+B40+B41+B42+B43+B44+B45+B46+B47+B48+B49+B50+B51+B52+B53+B54</f>
        <v>0</v>
      </c>
      <c r="C35" s="14"/>
      <c r="D35" s="6"/>
      <c r="E35" s="6"/>
      <c r="F35" s="6"/>
      <c r="G35" s="6"/>
      <c r="H35" s="15"/>
      <c r="I35" s="4">
        <f>I36+I37+I38+I39+I40+I41+I42+I43+I44+I45+I46+I47+I48+I49+I50+I51+I52+I53+I54</f>
        <v>20</v>
      </c>
      <c r="J35" s="4">
        <f>J36+J37+J38+J39+J40+J41+J42+J43+J44+J45+J46+J47+J48+J49+J50+J51+J52+J53+J54</f>
        <v>802.4</v>
      </c>
      <c r="K35" s="4">
        <f>+K36+K37+K38+K39+K40+K41+K42+K43+K44+K45+K46+K47+K48+K49+K50+K51+K52+K53+K54</f>
        <v>782.4</v>
      </c>
      <c r="L35" s="7">
        <f>J35/I35-1</f>
        <v>39.119999999999997</v>
      </c>
    </row>
    <row r="36" spans="1:19" x14ac:dyDescent="0.25">
      <c r="A36" s="1">
        <v>42463</v>
      </c>
      <c r="B36">
        <v>0</v>
      </c>
      <c r="C36">
        <v>40</v>
      </c>
      <c r="D36">
        <v>20</v>
      </c>
      <c r="E36">
        <v>0</v>
      </c>
      <c r="F36">
        <v>1</v>
      </c>
      <c r="G36">
        <v>20</v>
      </c>
      <c r="H36">
        <v>4</v>
      </c>
      <c r="I36">
        <f t="shared" ref="I36" si="16">B36+C36*E36+D36*F36</f>
        <v>20</v>
      </c>
      <c r="J36">
        <f>G36*H36+722.4</f>
        <v>802.4</v>
      </c>
      <c r="K36">
        <f t="shared" ref="K36" si="17">J36-I36</f>
        <v>782.4</v>
      </c>
      <c r="L36" s="2">
        <f t="shared" ref="L36" si="18">J36/I36-1</f>
        <v>39.119999999999997</v>
      </c>
      <c r="N36">
        <v>73</v>
      </c>
      <c r="O36">
        <v>144</v>
      </c>
      <c r="P36">
        <v>41</v>
      </c>
      <c r="S36">
        <v>42</v>
      </c>
    </row>
    <row r="37" spans="1:19" x14ac:dyDescent="0.25">
      <c r="A37" s="1"/>
      <c r="L37" s="2" t="e">
        <f t="shared" ref="L37:L54" si="19">J37/I37-1</f>
        <v>#DIV/0!</v>
      </c>
    </row>
    <row r="38" spans="1:19" x14ac:dyDescent="0.25">
      <c r="A38" s="1"/>
      <c r="L38" s="2" t="e">
        <f t="shared" si="19"/>
        <v>#DIV/0!</v>
      </c>
    </row>
    <row r="39" spans="1:19" x14ac:dyDescent="0.25">
      <c r="A39" s="1"/>
      <c r="L39" s="2" t="e">
        <f t="shared" si="19"/>
        <v>#DIV/0!</v>
      </c>
    </row>
    <row r="40" spans="1:19" x14ac:dyDescent="0.25">
      <c r="A40" s="1"/>
      <c r="L40" s="2" t="e">
        <f t="shared" si="19"/>
        <v>#DIV/0!</v>
      </c>
    </row>
    <row r="41" spans="1:19" x14ac:dyDescent="0.25">
      <c r="A41" s="1"/>
      <c r="L41" s="2" t="e">
        <f t="shared" si="19"/>
        <v>#DIV/0!</v>
      </c>
    </row>
    <row r="42" spans="1:19" x14ac:dyDescent="0.25">
      <c r="A42" s="1"/>
      <c r="L42" s="2" t="e">
        <f t="shared" si="19"/>
        <v>#DIV/0!</v>
      </c>
    </row>
    <row r="43" spans="1:19" x14ac:dyDescent="0.25">
      <c r="A43" s="1"/>
      <c r="L43" s="2" t="e">
        <f t="shared" si="19"/>
        <v>#DIV/0!</v>
      </c>
    </row>
    <row r="44" spans="1:19" x14ac:dyDescent="0.25">
      <c r="A44" s="1"/>
      <c r="L44" s="2" t="e">
        <f t="shared" si="19"/>
        <v>#DIV/0!</v>
      </c>
    </row>
    <row r="45" spans="1:19" x14ac:dyDescent="0.25">
      <c r="A45" s="1"/>
      <c r="L45" s="2" t="e">
        <f t="shared" si="19"/>
        <v>#DIV/0!</v>
      </c>
    </row>
    <row r="46" spans="1:19" x14ac:dyDescent="0.25">
      <c r="A46" s="1"/>
      <c r="L46" s="2" t="e">
        <f t="shared" si="19"/>
        <v>#DIV/0!</v>
      </c>
    </row>
    <row r="47" spans="1:19" x14ac:dyDescent="0.25">
      <c r="A47" s="1"/>
      <c r="L47" s="2" t="e">
        <f t="shared" si="19"/>
        <v>#DIV/0!</v>
      </c>
    </row>
    <row r="48" spans="1:19" x14ac:dyDescent="0.25">
      <c r="A48" s="1"/>
      <c r="L48" s="2" t="e">
        <f t="shared" si="19"/>
        <v>#DIV/0!</v>
      </c>
    </row>
    <row r="49" spans="1:17" x14ac:dyDescent="0.25">
      <c r="A49" s="1"/>
      <c r="L49" s="2" t="e">
        <f t="shared" si="19"/>
        <v>#DIV/0!</v>
      </c>
    </row>
    <row r="50" spans="1:17" x14ac:dyDescent="0.25">
      <c r="A50" s="1"/>
      <c r="L50" s="2" t="e">
        <f t="shared" si="19"/>
        <v>#DIV/0!</v>
      </c>
    </row>
    <row r="51" spans="1:17" x14ac:dyDescent="0.25">
      <c r="A51" s="1"/>
      <c r="L51" s="2" t="e">
        <f t="shared" si="19"/>
        <v>#DIV/0!</v>
      </c>
    </row>
    <row r="52" spans="1:17" x14ac:dyDescent="0.25">
      <c r="A52" s="1"/>
      <c r="L52" s="2" t="e">
        <f t="shared" si="19"/>
        <v>#DIV/0!</v>
      </c>
    </row>
    <row r="53" spans="1:17" x14ac:dyDescent="0.25">
      <c r="A53" s="1"/>
      <c r="L53" s="2" t="e">
        <f t="shared" si="19"/>
        <v>#DIV/0!</v>
      </c>
    </row>
    <row r="54" spans="1:17" ht="15.75" thickBot="1" x14ac:dyDescent="0.3">
      <c r="A54" s="1"/>
      <c r="L54" s="2" t="e">
        <f t="shared" si="19"/>
        <v>#DIV/0!</v>
      </c>
    </row>
    <row r="55" spans="1:17" ht="15.75" thickBot="1" x14ac:dyDescent="0.3">
      <c r="A55" s="4" t="s">
        <v>21</v>
      </c>
      <c r="B55" s="4">
        <f>B56</f>
        <v>0</v>
      </c>
      <c r="C55" s="14"/>
      <c r="D55" s="6"/>
      <c r="E55" s="6"/>
      <c r="F55" s="6"/>
      <c r="G55" s="6"/>
      <c r="H55" s="15"/>
      <c r="I55" s="4">
        <f>I56</f>
        <v>0</v>
      </c>
      <c r="J55" s="4">
        <f>J56</f>
        <v>0</v>
      </c>
      <c r="K55" s="4">
        <f>K56</f>
        <v>0</v>
      </c>
      <c r="L55" s="7" t="e">
        <f>J55/I55-1</f>
        <v>#DIV/0!</v>
      </c>
    </row>
    <row r="56" spans="1:17" ht="15.75" thickBot="1" x14ac:dyDescent="0.3">
      <c r="A56" s="1"/>
      <c r="L56" s="2" t="e">
        <f t="shared" ref="L56" si="20">J56/I56-1</f>
        <v>#DIV/0!</v>
      </c>
    </row>
    <row r="57" spans="1:17" ht="15.75" thickBot="1" x14ac:dyDescent="0.3">
      <c r="A57" s="4" t="s">
        <v>26</v>
      </c>
      <c r="B57" s="4">
        <f>B58+B59+B60+B61+B62+B63+B64</f>
        <v>21</v>
      </c>
      <c r="C57" s="14"/>
      <c r="D57" s="6"/>
      <c r="E57" s="6"/>
      <c r="F57" s="6"/>
      <c r="G57" s="6"/>
      <c r="H57" s="15"/>
      <c r="I57" s="4">
        <f>I58+I59+I60+I61+I62+I63+I64</f>
        <v>151</v>
      </c>
      <c r="J57" s="4">
        <f>J58+J59+J60+J61+J62+J63+J64</f>
        <v>20</v>
      </c>
      <c r="K57" s="4">
        <f>K58+K59+K60+K61+K62+K63+K64</f>
        <v>-131</v>
      </c>
      <c r="L57" s="7">
        <f>J57/I57-1</f>
        <v>-0.86754966887417218</v>
      </c>
    </row>
    <row r="58" spans="1:17" x14ac:dyDescent="0.25">
      <c r="A58" s="1">
        <v>42462</v>
      </c>
      <c r="B58">
        <v>21</v>
      </c>
      <c r="C58">
        <v>20</v>
      </c>
      <c r="D58">
        <v>10</v>
      </c>
      <c r="E58">
        <v>6</v>
      </c>
      <c r="F58">
        <v>1</v>
      </c>
      <c r="G58">
        <v>10</v>
      </c>
      <c r="H58">
        <v>2</v>
      </c>
      <c r="I58">
        <f>B58+C58*E58+D58*F58</f>
        <v>151</v>
      </c>
      <c r="J58">
        <f>G58*H58</f>
        <v>20</v>
      </c>
      <c r="K58">
        <f t="shared" ref="K58" si="21">J58-I58</f>
        <v>-131</v>
      </c>
      <c r="L58" s="2">
        <f t="shared" ref="L58" si="22">J58/I58-1</f>
        <v>-0.86754966887417218</v>
      </c>
      <c r="N58">
        <v>72</v>
      </c>
      <c r="O58">
        <v>109</v>
      </c>
      <c r="P58">
        <v>36</v>
      </c>
      <c r="Q58">
        <v>24</v>
      </c>
    </row>
    <row r="59" spans="1:17" x14ac:dyDescent="0.25">
      <c r="A59" s="1"/>
      <c r="L59" s="2" t="e">
        <f t="shared" ref="L59:L64" si="23">J59/I59-1</f>
        <v>#DIV/0!</v>
      </c>
    </row>
    <row r="60" spans="1:17" x14ac:dyDescent="0.25">
      <c r="A60" s="1"/>
      <c r="L60" s="2" t="e">
        <f t="shared" si="23"/>
        <v>#DIV/0!</v>
      </c>
    </row>
    <row r="61" spans="1:17" x14ac:dyDescent="0.25">
      <c r="A61" s="1"/>
      <c r="L61" s="2" t="e">
        <f t="shared" si="23"/>
        <v>#DIV/0!</v>
      </c>
    </row>
    <row r="62" spans="1:17" x14ac:dyDescent="0.25">
      <c r="A62" s="1"/>
      <c r="L62" s="2" t="e">
        <f t="shared" si="23"/>
        <v>#DIV/0!</v>
      </c>
    </row>
    <row r="63" spans="1:17" x14ac:dyDescent="0.25">
      <c r="A63" s="1"/>
      <c r="L63" s="2" t="e">
        <f t="shared" si="23"/>
        <v>#DIV/0!</v>
      </c>
    </row>
    <row r="64" spans="1:17" ht="15.75" thickBot="1" x14ac:dyDescent="0.3">
      <c r="A64" s="1"/>
      <c r="L64" s="2" t="e">
        <f t="shared" si="23"/>
        <v>#DIV/0!</v>
      </c>
    </row>
    <row r="65" spans="1:17" ht="15.75" thickBot="1" x14ac:dyDescent="0.3">
      <c r="A65" s="4" t="s">
        <v>22</v>
      </c>
      <c r="B65" s="4">
        <f>B66+B67+B68+B69+B70+B71</f>
        <v>110</v>
      </c>
      <c r="C65" s="14"/>
      <c r="D65" s="6"/>
      <c r="E65" s="6"/>
      <c r="F65" s="6"/>
      <c r="G65" s="6"/>
      <c r="H65" s="15"/>
      <c r="I65" s="4">
        <f>I66+I67+I68+I69+I70+I71</f>
        <v>110</v>
      </c>
      <c r="J65" s="4">
        <f>J66+J67+J68+J69+J70+J71</f>
        <v>0</v>
      </c>
      <c r="K65" s="4">
        <f>K66+K67+K68+K69+K70+K71</f>
        <v>-110</v>
      </c>
      <c r="L65" s="7">
        <f>J65/I65-1</f>
        <v>-1</v>
      </c>
    </row>
    <row r="66" spans="1:17" x14ac:dyDescent="0.25">
      <c r="A66" s="1">
        <v>42464</v>
      </c>
      <c r="B66">
        <v>110</v>
      </c>
      <c r="I66">
        <f>B66+C66*E66+D66*F66</f>
        <v>110</v>
      </c>
      <c r="J66">
        <f>G66*H66</f>
        <v>0</v>
      </c>
      <c r="K66">
        <f>J66-I66</f>
        <v>-110</v>
      </c>
      <c r="L66" s="2">
        <f t="shared" ref="L66" si="24">J66/I66-1</f>
        <v>-1</v>
      </c>
    </row>
    <row r="67" spans="1:17" x14ac:dyDescent="0.25">
      <c r="A67" s="1"/>
      <c r="L67" s="2" t="e">
        <f t="shared" ref="L67:L71" si="25">J67/I67-1</f>
        <v>#DIV/0!</v>
      </c>
    </row>
    <row r="68" spans="1:17" x14ac:dyDescent="0.25">
      <c r="A68" s="1"/>
      <c r="L68" s="2" t="e">
        <f t="shared" si="25"/>
        <v>#DIV/0!</v>
      </c>
    </row>
    <row r="69" spans="1:17" x14ac:dyDescent="0.25">
      <c r="A69" s="1"/>
      <c r="L69" s="2" t="e">
        <f t="shared" si="25"/>
        <v>#DIV/0!</v>
      </c>
    </row>
    <row r="70" spans="1:17" x14ac:dyDescent="0.25">
      <c r="A70" s="1"/>
      <c r="L70" s="2" t="e">
        <f t="shared" si="25"/>
        <v>#DIV/0!</v>
      </c>
    </row>
    <row r="71" spans="1:17" ht="15.75" thickBot="1" x14ac:dyDescent="0.3">
      <c r="A71" s="1"/>
      <c r="L71" s="2" t="e">
        <f t="shared" si="25"/>
        <v>#DIV/0!</v>
      </c>
    </row>
    <row r="72" spans="1:17" ht="15.75" thickBot="1" x14ac:dyDescent="0.3">
      <c r="A72" s="4" t="s">
        <v>25</v>
      </c>
      <c r="B72" s="4">
        <f>B73+B74</f>
        <v>0</v>
      </c>
      <c r="C72" s="14"/>
      <c r="D72" s="6"/>
      <c r="E72" s="6"/>
      <c r="F72" s="6"/>
      <c r="G72" s="6"/>
      <c r="H72" s="15"/>
      <c r="I72" s="4">
        <f>I73+I74</f>
        <v>0</v>
      </c>
      <c r="J72" s="4">
        <f>J73+J74</f>
        <v>0</v>
      </c>
      <c r="K72" s="4">
        <f>K73+K74</f>
        <v>0</v>
      </c>
      <c r="L72" s="7" t="e">
        <f>J72/I72-1</f>
        <v>#DIV/0!</v>
      </c>
      <c r="N72" s="16"/>
      <c r="O72" s="16"/>
      <c r="P72" s="17"/>
      <c r="Q72" s="16"/>
    </row>
    <row r="73" spans="1:17" x14ac:dyDescent="0.25">
      <c r="A73" s="1"/>
      <c r="L73" s="2" t="e">
        <f t="shared" ref="L73:L74" si="26">J73/I73-1</f>
        <v>#DIV/0!</v>
      </c>
      <c r="N73" s="16"/>
      <c r="O73" s="16"/>
      <c r="P73" s="17"/>
      <c r="Q73" s="16"/>
    </row>
    <row r="74" spans="1:17" ht="15.75" thickBot="1" x14ac:dyDescent="0.3">
      <c r="A74" s="1"/>
      <c r="L74" s="2" t="e">
        <f t="shared" si="26"/>
        <v>#DIV/0!</v>
      </c>
      <c r="N74" s="16"/>
      <c r="O74" s="16"/>
      <c r="P74" s="17"/>
      <c r="Q74" s="16"/>
    </row>
    <row r="75" spans="1:17" ht="15.75" thickBot="1" x14ac:dyDescent="0.3">
      <c r="A75" s="4" t="s">
        <v>34</v>
      </c>
      <c r="B75" s="4">
        <f>B76</f>
        <v>0</v>
      </c>
      <c r="C75" s="14"/>
      <c r="D75" s="6"/>
      <c r="E75" s="6"/>
      <c r="F75" s="6"/>
      <c r="G75" s="6"/>
      <c r="H75" s="15"/>
      <c r="I75" s="4">
        <f>I76</f>
        <v>0</v>
      </c>
      <c r="J75" s="4">
        <f>J76</f>
        <v>0</v>
      </c>
      <c r="K75" s="4">
        <f>K76</f>
        <v>0</v>
      </c>
      <c r="L75" s="7" t="e">
        <f>J75/I75-1</f>
        <v>#DIV/0!</v>
      </c>
      <c r="N75" s="16"/>
      <c r="O75" s="16"/>
      <c r="P75" s="17"/>
      <c r="Q75" s="16"/>
    </row>
    <row r="76" spans="1:17" ht="15.75" thickBot="1" x14ac:dyDescent="0.3">
      <c r="A76" s="1"/>
      <c r="L76" s="2" t="e">
        <f t="shared" ref="L76" si="27">J76/I76-1</f>
        <v>#DIV/0!</v>
      </c>
      <c r="N76" s="16"/>
      <c r="O76" s="16"/>
      <c r="P76" s="17"/>
      <c r="Q76" s="16"/>
    </row>
    <row r="77" spans="1:17" ht="15.75" thickBot="1" x14ac:dyDescent="0.3">
      <c r="A77" s="4" t="s">
        <v>23</v>
      </c>
      <c r="B77" s="4">
        <f>B78+B79</f>
        <v>0</v>
      </c>
      <c r="C77" s="14"/>
      <c r="D77" s="6"/>
      <c r="E77" s="6"/>
      <c r="F77" s="6"/>
      <c r="G77" s="6"/>
      <c r="H77" s="15"/>
      <c r="I77" s="4">
        <f>I78+I79</f>
        <v>0</v>
      </c>
      <c r="J77" s="4">
        <f>J78+J79</f>
        <v>0</v>
      </c>
      <c r="K77" s="4">
        <f>K78+K79</f>
        <v>0</v>
      </c>
      <c r="L77" s="7" t="e">
        <f>J77/I77-1</f>
        <v>#DIV/0!</v>
      </c>
    </row>
    <row r="78" spans="1:17" x14ac:dyDescent="0.25">
      <c r="A78" s="1"/>
      <c r="L78" s="2" t="e">
        <f t="shared" ref="L78:L79" si="28">J78/I78-1</f>
        <v>#DIV/0!</v>
      </c>
    </row>
    <row r="79" spans="1:17" x14ac:dyDescent="0.25">
      <c r="A79" s="1"/>
      <c r="L79" s="2" t="e">
        <f t="shared" si="28"/>
        <v>#DIV/0!</v>
      </c>
    </row>
    <row r="81" spans="1:12" ht="15.75" thickBot="1" x14ac:dyDescent="0.3"/>
    <row r="82" spans="1:12" ht="15.75" thickBot="1" x14ac:dyDescent="0.3">
      <c r="A82" s="9" t="s">
        <v>19</v>
      </c>
      <c r="B82" s="9">
        <f>B3+B57+B35+B29+B55+B65+B77+B21+B72+B5+B31+B17+B15+B75+B14+B7+B11+B9</f>
        <v>1198</v>
      </c>
      <c r="C82" s="10"/>
      <c r="D82" s="10"/>
      <c r="E82" s="10"/>
      <c r="F82" s="10"/>
      <c r="G82" s="10"/>
      <c r="H82" s="10"/>
      <c r="I82" s="9">
        <f>I3+I57+I35+I29+I55+I65+I77+I21+I5+I72+I31+I17+I15+I75+I14+I7+I11+I9</f>
        <v>5123</v>
      </c>
      <c r="J82" s="9">
        <f>J3+J57+J35+J29+J55+J65+J77+J5+J21+J72+J31+J17+J15+J75+J14+J7+J11+J9</f>
        <v>5997.4</v>
      </c>
      <c r="K82" s="9">
        <f>K3+K57+K35+K29+K55+K65+K77+K5+K21+K72+K31+K17+K15+K75+K14+K7+K11+K9</f>
        <v>874.4</v>
      </c>
      <c r="L82" s="11">
        <f>J82/I82-1</f>
        <v>0.17068124146008201</v>
      </c>
    </row>
    <row r="83" spans="1:12" ht="15.75" thickBot="1" x14ac:dyDescent="0.3">
      <c r="A83" s="9" t="s">
        <v>37</v>
      </c>
      <c r="B83" s="20"/>
      <c r="C83" s="20"/>
      <c r="D83" s="20"/>
      <c r="E83" s="20"/>
      <c r="F83" s="20"/>
      <c r="G83" s="20"/>
      <c r="H83" s="20"/>
      <c r="I83" s="20"/>
      <c r="J83" s="9"/>
      <c r="K83" s="9">
        <v>845.07</v>
      </c>
      <c r="L83" s="21"/>
    </row>
    <row r="84" spans="1:12" ht="15.75" thickBot="1" x14ac:dyDescent="0.3">
      <c r="A84" s="9" t="s">
        <v>43</v>
      </c>
      <c r="B84" s="20"/>
      <c r="C84" s="20"/>
      <c r="D84" s="20"/>
      <c r="E84" s="20"/>
      <c r="F84" s="20"/>
      <c r="G84" s="20"/>
      <c r="H84" s="20"/>
      <c r="I84" s="20"/>
      <c r="J84" s="9"/>
      <c r="K84" s="9">
        <v>1000</v>
      </c>
      <c r="L84" s="21"/>
    </row>
    <row r="85" spans="1:12" ht="15.75" thickBot="1" x14ac:dyDescent="0.3">
      <c r="J85" s="18" t="s">
        <v>29</v>
      </c>
      <c r="K85" s="18">
        <f>Март!K79+K82+K83+K84+K87+K90+K92</f>
        <v>2615.1800000000003</v>
      </c>
    </row>
    <row r="86" spans="1:12" ht="15.75" thickBot="1" x14ac:dyDescent="0.3"/>
    <row r="87" spans="1:12" ht="15.75" thickBot="1" x14ac:dyDescent="0.3">
      <c r="A87" s="4" t="s">
        <v>44</v>
      </c>
      <c r="B87" s="4">
        <f>B88</f>
        <v>330</v>
      </c>
      <c r="C87" s="14"/>
      <c r="D87" s="6"/>
      <c r="E87" s="6"/>
      <c r="F87" s="6"/>
      <c r="G87" s="6"/>
      <c r="H87" s="15"/>
      <c r="I87" s="4">
        <f>I88</f>
        <v>930</v>
      </c>
      <c r="J87" s="4">
        <f>J88</f>
        <v>0</v>
      </c>
      <c r="K87" s="4">
        <f>K88+K89</f>
        <v>-1560</v>
      </c>
      <c r="L87" s="7">
        <f>J87/I87-1</f>
        <v>-1</v>
      </c>
    </row>
    <row r="88" spans="1:12" x14ac:dyDescent="0.25">
      <c r="A88" s="1">
        <v>42463</v>
      </c>
      <c r="B88">
        <v>330</v>
      </c>
      <c r="C88">
        <v>300</v>
      </c>
      <c r="E88">
        <v>2</v>
      </c>
      <c r="I88">
        <f>B88+C88*E88+D88*F88</f>
        <v>930</v>
      </c>
      <c r="J88">
        <f>G88*H88</f>
        <v>0</v>
      </c>
      <c r="K88">
        <f t="shared" ref="K88" si="29">J88-I88</f>
        <v>-930</v>
      </c>
      <c r="L88" s="2">
        <f t="shared" ref="L88" si="30">J88/I88-1</f>
        <v>-1</v>
      </c>
    </row>
    <row r="89" spans="1:12" ht="15.75" thickBot="1" x14ac:dyDescent="0.3">
      <c r="A89" s="1">
        <v>42464</v>
      </c>
      <c r="B89">
        <v>330</v>
      </c>
      <c r="C89">
        <v>300</v>
      </c>
      <c r="E89">
        <v>1</v>
      </c>
      <c r="I89">
        <f>B89+C89*E89+D89*F89</f>
        <v>630</v>
      </c>
      <c r="J89">
        <f>G89*H89</f>
        <v>0</v>
      </c>
      <c r="K89">
        <f t="shared" ref="K89" si="31">J89-I89</f>
        <v>-630</v>
      </c>
      <c r="L89" s="2">
        <f t="shared" ref="L89" si="32">J89/I89-1</f>
        <v>-1</v>
      </c>
    </row>
    <row r="90" spans="1:12" ht="15.75" thickBot="1" x14ac:dyDescent="0.3">
      <c r="A90" s="4" t="s">
        <v>46</v>
      </c>
      <c r="B90" s="4">
        <f>B91</f>
        <v>385</v>
      </c>
      <c r="C90" s="14"/>
      <c r="D90" s="6"/>
      <c r="E90" s="6"/>
      <c r="F90" s="6"/>
      <c r="G90" s="6"/>
      <c r="H90" s="15"/>
      <c r="I90" s="4">
        <f>I91</f>
        <v>385</v>
      </c>
      <c r="J90" s="4">
        <f>J91</f>
        <v>0</v>
      </c>
      <c r="K90" s="4">
        <f>K91</f>
        <v>-385</v>
      </c>
      <c r="L90" s="7">
        <f>J90/I90-1</f>
        <v>-1</v>
      </c>
    </row>
    <row r="91" spans="1:12" ht="15.75" thickBot="1" x14ac:dyDescent="0.3">
      <c r="A91" s="1">
        <v>42464</v>
      </c>
      <c r="B91">
        <v>385</v>
      </c>
      <c r="C91">
        <v>350</v>
      </c>
      <c r="I91">
        <f>B91+C91*E91+D91*F91</f>
        <v>385</v>
      </c>
      <c r="J91">
        <f>G91*H91</f>
        <v>0</v>
      </c>
      <c r="K91">
        <f t="shared" ref="K91" si="33">J91-I91</f>
        <v>-385</v>
      </c>
      <c r="L91" s="2">
        <f t="shared" ref="L91" si="34">J91/I91-1</f>
        <v>-1</v>
      </c>
    </row>
    <row r="92" spans="1:12" ht="15.75" thickBot="1" x14ac:dyDescent="0.3">
      <c r="A92" s="4" t="s">
        <v>47</v>
      </c>
      <c r="B92" s="4">
        <f>B93</f>
        <v>220</v>
      </c>
      <c r="C92" s="14"/>
      <c r="D92" s="6"/>
      <c r="E92" s="6"/>
      <c r="F92" s="6"/>
      <c r="G92" s="6"/>
      <c r="H92" s="15"/>
      <c r="I92" s="4">
        <f>I93</f>
        <v>420</v>
      </c>
      <c r="J92" s="4">
        <f>J93</f>
        <v>0</v>
      </c>
      <c r="K92" s="4">
        <f>K93+K94</f>
        <v>-530</v>
      </c>
      <c r="L92" s="7">
        <f>J92/I92-1</f>
        <v>-1</v>
      </c>
    </row>
    <row r="93" spans="1:12" x14ac:dyDescent="0.25">
      <c r="A93" s="1">
        <v>42464</v>
      </c>
      <c r="B93">
        <v>220</v>
      </c>
      <c r="C93">
        <v>200</v>
      </c>
      <c r="E93">
        <v>1</v>
      </c>
      <c r="I93">
        <f>B93+C93*E93+D93*F93</f>
        <v>420</v>
      </c>
      <c r="J93">
        <f>G93*H93</f>
        <v>0</v>
      </c>
      <c r="K93">
        <f t="shared" ref="K93" si="35">J93-I93</f>
        <v>-420</v>
      </c>
      <c r="L93" s="2">
        <f t="shared" ref="L93" si="36">J93/I93-1</f>
        <v>-1</v>
      </c>
    </row>
    <row r="94" spans="1:12" x14ac:dyDescent="0.25">
      <c r="A94" s="1">
        <v>42464</v>
      </c>
      <c r="B94">
        <v>110</v>
      </c>
      <c r="C94">
        <v>100</v>
      </c>
      <c r="I94">
        <f>B94+C94*E94+D94*F94</f>
        <v>110</v>
      </c>
      <c r="J94">
        <f>G94*H94</f>
        <v>0</v>
      </c>
      <c r="K94">
        <f t="shared" ref="K94" si="37">J94-I94</f>
        <v>-110</v>
      </c>
      <c r="L94" s="2">
        <f t="shared" ref="L94" si="38">J94/I94-1</f>
        <v>-1</v>
      </c>
    </row>
    <row r="97" spans="1:1" x14ac:dyDescent="0.25">
      <c r="A97">
        <v>12</v>
      </c>
    </row>
  </sheetData>
  <mergeCells count="13">
    <mergeCell ref="F1:F2"/>
    <mergeCell ref="A1:A2"/>
    <mergeCell ref="B1:B2"/>
    <mergeCell ref="C1:C2"/>
    <mergeCell ref="D1:D2"/>
    <mergeCell ref="E1:E2"/>
    <mergeCell ref="M1:R1"/>
    <mergeCell ref="G1:G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orientation="portrait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O13" sqref="O13"/>
    </sheetView>
  </sheetViews>
  <sheetFormatPr defaultRowHeight="15" x14ac:dyDescent="0.25"/>
  <sheetData>
    <row r="1" spans="1:12" x14ac:dyDescent="0.25">
      <c r="A1" s="23" t="s">
        <v>40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8" t="s">
        <v>17</v>
      </c>
      <c r="H1" s="23" t="s">
        <v>18</v>
      </c>
      <c r="I1" s="23" t="s">
        <v>13</v>
      </c>
      <c r="J1" s="23" t="s">
        <v>36</v>
      </c>
      <c r="K1" s="23" t="s">
        <v>7</v>
      </c>
      <c r="L1" s="23" t="s">
        <v>6</v>
      </c>
    </row>
    <row r="2" spans="1:12" ht="15.75" thickBot="1" x14ac:dyDescent="0.3">
      <c r="A2" s="24"/>
      <c r="B2" s="24"/>
      <c r="C2" s="24"/>
      <c r="D2" s="24"/>
      <c r="E2" s="24"/>
      <c r="F2" s="24"/>
      <c r="G2" s="29"/>
      <c r="H2" s="24"/>
      <c r="I2" s="24"/>
      <c r="J2" s="24"/>
      <c r="K2" s="24"/>
      <c r="L2" s="24"/>
    </row>
    <row r="3" spans="1:12" ht="15.75" thickBot="1" x14ac:dyDescent="0.3">
      <c r="A3" s="22" t="s">
        <v>41</v>
      </c>
      <c r="B3" s="22">
        <f>Март!B77+Апрель!B82</f>
        <v>5338</v>
      </c>
      <c r="C3" s="22"/>
      <c r="D3" s="22"/>
      <c r="E3" s="22"/>
      <c r="F3" s="22"/>
      <c r="G3" s="22"/>
      <c r="H3" s="22"/>
      <c r="I3" s="22">
        <f>Март!I77+Апрель!I82</f>
        <v>17408</v>
      </c>
      <c r="J3" s="22">
        <f>Март!J77+Апрель!J82</f>
        <v>18853.86</v>
      </c>
      <c r="K3" s="22">
        <f>Март!K77+Апрель!K82</f>
        <v>1445.8600000000006</v>
      </c>
      <c r="L3" s="11">
        <f>J3/I3-1</f>
        <v>8.3057215073529367E-2</v>
      </c>
    </row>
    <row r="4" spans="1:12" ht="15.75" thickBot="1" x14ac:dyDescent="0.3">
      <c r="A4" s="22" t="s">
        <v>37</v>
      </c>
      <c r="B4" s="22"/>
      <c r="C4" s="22"/>
      <c r="D4" s="22"/>
      <c r="E4" s="22"/>
      <c r="F4" s="22"/>
      <c r="G4" s="22"/>
      <c r="H4" s="22"/>
      <c r="I4" s="22"/>
      <c r="J4" s="22"/>
      <c r="K4" s="22">
        <f>Март!K78+Апрель!K83</f>
        <v>1208.47</v>
      </c>
      <c r="L4" s="11"/>
    </row>
    <row r="5" spans="1:12" ht="15.75" thickBot="1" x14ac:dyDescent="0.3">
      <c r="J5" s="18" t="s">
        <v>42</v>
      </c>
      <c r="K5" s="18">
        <f>K3+K4</f>
        <v>2654.3300000000008</v>
      </c>
    </row>
  </sheetData>
  <mergeCells count="12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Март</vt:lpstr>
      <vt:lpstr>Апрель</vt:lpstr>
      <vt:lpstr>Итого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2016-04-05T20:11:48Z</dcterms:modified>
</cp:coreProperties>
</file>