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Гриндер" sheetId="1" r:id="rId1"/>
  </sheets>
  <calcPr calcId="145621"/>
</workbook>
</file>

<file path=xl/calcChain.xml><?xml version="1.0" encoding="utf-8"?>
<calcChain xmlns="http://schemas.openxmlformats.org/spreadsheetml/2006/main">
  <c r="C11" i="1" l="1"/>
  <c r="C8" i="1"/>
  <c r="J298" i="1" l="1"/>
  <c r="K18" i="1"/>
  <c r="K33" i="1"/>
  <c r="K41" i="1"/>
  <c r="K44" i="1"/>
  <c r="K50" i="1"/>
  <c r="K59" i="1"/>
  <c r="K72" i="1"/>
  <c r="K78" i="1"/>
  <c r="K80" i="1"/>
  <c r="K87" i="1"/>
  <c r="K92" i="1"/>
  <c r="K105" i="1"/>
  <c r="K111" i="1"/>
  <c r="K122" i="1"/>
  <c r="K123" i="1"/>
  <c r="K176" i="1"/>
  <c r="K201" i="1"/>
  <c r="K212" i="1"/>
  <c r="K218" i="1"/>
  <c r="K230" i="1"/>
  <c r="K239" i="1"/>
  <c r="K252" i="1"/>
  <c r="K258" i="1"/>
  <c r="K266" i="1"/>
  <c r="K270" i="1"/>
  <c r="K272" i="1"/>
  <c r="K275" i="1"/>
  <c r="K278" i="1"/>
  <c r="K285" i="1"/>
  <c r="K6" i="1"/>
  <c r="K298" i="1" l="1"/>
  <c r="C89" i="1"/>
  <c r="C90" i="1"/>
  <c r="C87" i="1"/>
  <c r="C267" i="1" l="1"/>
  <c r="C269" i="1"/>
  <c r="C270" i="1"/>
  <c r="C272" i="1"/>
  <c r="C273" i="1"/>
  <c r="C275" i="1"/>
  <c r="C276" i="1"/>
  <c r="C278" i="1"/>
  <c r="C279" i="1"/>
  <c r="C281" i="1"/>
  <c r="C282" i="1"/>
  <c r="C284" i="1"/>
  <c r="C285" i="1"/>
  <c r="C287" i="1"/>
  <c r="C288" i="1"/>
  <c r="C290" i="1"/>
  <c r="C291" i="1"/>
  <c r="C293" i="1"/>
  <c r="C294" i="1"/>
  <c r="H294" i="1"/>
  <c r="H291" i="1"/>
  <c r="H273" i="1"/>
  <c r="H272" i="1"/>
  <c r="C260" i="1"/>
  <c r="C261" i="1"/>
  <c r="C263" i="1"/>
  <c r="C264" i="1"/>
  <c r="C266" i="1"/>
  <c r="H264" i="1"/>
  <c r="H263" i="1"/>
  <c r="H261" i="1"/>
  <c r="H260" i="1"/>
  <c r="C258" i="1"/>
  <c r="C254" i="1"/>
  <c r="C255" i="1"/>
  <c r="C257" i="1"/>
  <c r="C240" i="1"/>
  <c r="C242" i="1"/>
  <c r="C243" i="1"/>
  <c r="C245" i="1"/>
  <c r="C246" i="1"/>
  <c r="C248" i="1"/>
  <c r="C249" i="1"/>
  <c r="C251" i="1"/>
  <c r="C252" i="1"/>
  <c r="C231" i="1"/>
  <c r="C233" i="1"/>
  <c r="C234" i="1"/>
  <c r="C236" i="1"/>
  <c r="C237" i="1"/>
  <c r="C239" i="1"/>
  <c r="C218" i="1"/>
  <c r="C219" i="1"/>
  <c r="C221" i="1"/>
  <c r="C222" i="1"/>
  <c r="C224" i="1"/>
  <c r="C225" i="1"/>
  <c r="C227" i="1"/>
  <c r="C228" i="1"/>
  <c r="C230" i="1"/>
  <c r="H228" i="1"/>
  <c r="H219" i="1"/>
  <c r="C212" i="1"/>
  <c r="C213" i="1"/>
  <c r="C215" i="1"/>
  <c r="C216" i="1"/>
  <c r="H215" i="1"/>
  <c r="C203" i="1"/>
  <c r="C204" i="1"/>
  <c r="C206" i="1"/>
  <c r="C207" i="1"/>
  <c r="C209" i="1"/>
  <c r="C210" i="1"/>
  <c r="H207" i="1"/>
  <c r="C188" i="1"/>
  <c r="C189" i="1"/>
  <c r="C191" i="1"/>
  <c r="C192" i="1"/>
  <c r="C194" i="1"/>
  <c r="C195" i="1"/>
  <c r="C197" i="1"/>
  <c r="C198" i="1"/>
  <c r="C200" i="1"/>
  <c r="C201" i="1"/>
  <c r="H200" i="1"/>
  <c r="H198" i="1"/>
  <c r="H192" i="1"/>
  <c r="H188" i="1"/>
  <c r="C153" i="1"/>
  <c r="C155" i="1"/>
  <c r="C156" i="1"/>
  <c r="C158" i="1"/>
  <c r="C159" i="1"/>
  <c r="C161" i="1"/>
  <c r="C162" i="1"/>
  <c r="C164" i="1"/>
  <c r="C165" i="1"/>
  <c r="C167" i="1"/>
  <c r="C168" i="1"/>
  <c r="C170" i="1"/>
  <c r="C171" i="1"/>
  <c r="C173" i="1"/>
  <c r="C174" i="1"/>
  <c r="C176" i="1"/>
  <c r="C177" i="1"/>
  <c r="C179" i="1"/>
  <c r="C180" i="1"/>
  <c r="C182" i="1"/>
  <c r="C183" i="1"/>
  <c r="C185" i="1"/>
  <c r="C186" i="1"/>
  <c r="C123" i="1"/>
  <c r="C125" i="1"/>
  <c r="C126" i="1"/>
  <c r="C128" i="1"/>
  <c r="C129" i="1"/>
  <c r="C131" i="1"/>
  <c r="C132" i="1"/>
  <c r="C134" i="1"/>
  <c r="C135" i="1"/>
  <c r="C137" i="1"/>
  <c r="C138" i="1"/>
  <c r="C140" i="1"/>
  <c r="C141" i="1"/>
  <c r="C143" i="1"/>
  <c r="C144" i="1"/>
  <c r="C146" i="1"/>
  <c r="C147" i="1"/>
  <c r="C149" i="1"/>
  <c r="C150" i="1"/>
  <c r="C152" i="1"/>
  <c r="H185" i="1"/>
  <c r="H183" i="1"/>
  <c r="H180" i="1"/>
  <c r="H179" i="1"/>
  <c r="H177" i="1" l="1"/>
  <c r="H176" i="1"/>
  <c r="C122" i="1"/>
  <c r="C113" i="1"/>
  <c r="C114" i="1"/>
  <c r="C116" i="1"/>
  <c r="C117" i="1"/>
  <c r="C119" i="1"/>
  <c r="C120" i="1"/>
  <c r="C107" i="1"/>
  <c r="C108" i="1"/>
  <c r="C110" i="1"/>
  <c r="C111" i="1"/>
  <c r="H110" i="1"/>
  <c r="H108" i="1"/>
  <c r="H107" i="1"/>
  <c r="H105" i="1"/>
  <c r="C92" i="1"/>
  <c r="C93" i="1"/>
  <c r="C95" i="1"/>
  <c r="C96" i="1"/>
  <c r="C98" i="1"/>
  <c r="C99" i="1"/>
  <c r="C101" i="1"/>
  <c r="C102" i="1"/>
  <c r="C104" i="1"/>
  <c r="C105" i="1"/>
  <c r="C81" i="1"/>
  <c r="C83" i="1"/>
  <c r="C84" i="1"/>
  <c r="C86" i="1"/>
  <c r="C74" i="1"/>
  <c r="C75" i="1"/>
  <c r="C77" i="1"/>
  <c r="C78" i="1"/>
  <c r="C80" i="1"/>
  <c r="C72" i="1"/>
  <c r="C60" i="1"/>
  <c r="C62" i="1"/>
  <c r="C63" i="1"/>
  <c r="C65" i="1"/>
  <c r="C66" i="1"/>
  <c r="C68" i="1"/>
  <c r="C69" i="1"/>
  <c r="C71" i="1"/>
  <c r="C59" i="1"/>
  <c r="C50" i="1"/>
  <c r="C51" i="1"/>
  <c r="C53" i="1"/>
  <c r="C54" i="1"/>
  <c r="C56" i="1"/>
  <c r="C57" i="1"/>
  <c r="H57" i="1"/>
  <c r="H56" i="1"/>
  <c r="H54" i="1"/>
  <c r="H53" i="1"/>
  <c r="H51" i="1"/>
  <c r="H50" i="1"/>
  <c r="C42" i="1"/>
  <c r="C44" i="1"/>
  <c r="C45" i="1"/>
  <c r="C47" i="1"/>
  <c r="C48" i="1"/>
  <c r="H48" i="1"/>
  <c r="C33" i="1"/>
  <c r="C35" i="1"/>
  <c r="C36" i="1"/>
  <c r="C38" i="1"/>
  <c r="C39" i="1"/>
  <c r="C41" i="1"/>
  <c r="H39" i="1"/>
  <c r="H38" i="1"/>
  <c r="H36" i="1"/>
  <c r="H35" i="1"/>
  <c r="H33" i="1"/>
  <c r="C27" i="1"/>
  <c r="C29" i="1"/>
  <c r="C30" i="1"/>
  <c r="C32" i="1"/>
  <c r="C24" i="1"/>
  <c r="C26" i="1"/>
  <c r="H23" i="1"/>
  <c r="C20" i="1"/>
  <c r="C21" i="1"/>
  <c r="B23" i="1"/>
  <c r="C23" i="1" s="1"/>
  <c r="C6" i="1"/>
  <c r="C9" i="1"/>
  <c r="C12" i="1"/>
  <c r="C14" i="1"/>
  <c r="C15" i="1"/>
  <c r="C17" i="1"/>
  <c r="C18" i="1"/>
  <c r="A6" i="1"/>
  <c r="C5" i="1"/>
  <c r="A8" i="1" l="1"/>
  <c r="A9" i="1" s="1"/>
  <c r="C298" i="1"/>
  <c r="A11" i="1" l="1"/>
  <c r="A12" i="1" s="1"/>
  <c r="A14" i="1" s="1"/>
  <c r="A15" i="1" s="1"/>
  <c r="A17" i="1" s="1"/>
  <c r="A18" i="1" s="1"/>
  <c r="A20" i="1" s="1"/>
  <c r="A21" i="1" s="1"/>
  <c r="A23" i="1" s="1"/>
  <c r="A24" i="1" s="1"/>
  <c r="A26" i="1" s="1"/>
  <c r="A27" i="1" s="1"/>
  <c r="A29" i="1" s="1"/>
  <c r="A30" i="1" s="1"/>
  <c r="A32" i="1" s="1"/>
  <c r="A33" i="1" s="1"/>
  <c r="A35" i="1" s="1"/>
  <c r="A36" i="1" s="1"/>
  <c r="A38" i="1" s="1"/>
  <c r="A39" i="1" s="1"/>
  <c r="A41" i="1" s="1"/>
  <c r="A42" i="1" s="1"/>
  <c r="A44" i="1" s="1"/>
  <c r="A45" i="1" s="1"/>
  <c r="A47" i="1" s="1"/>
  <c r="A48" i="1" s="1"/>
  <c r="A50" i="1" s="1"/>
  <c r="A51" i="1" s="1"/>
  <c r="A53" i="1" s="1"/>
  <c r="A54" i="1" s="1"/>
  <c r="A56" i="1" s="1"/>
  <c r="A57" i="1" s="1"/>
  <c r="A59" i="1" s="1"/>
  <c r="A60" i="1" s="1"/>
  <c r="A62" i="1" s="1"/>
  <c r="A63" i="1" s="1"/>
  <c r="A65" i="1" s="1"/>
  <c r="A66" i="1" s="1"/>
  <c r="A68" i="1" s="1"/>
  <c r="A69" i="1" s="1"/>
  <c r="A71" i="1" s="1"/>
  <c r="A72" i="1" s="1"/>
  <c r="A74" i="1" s="1"/>
  <c r="A75" i="1" s="1"/>
  <c r="A77" i="1" s="1"/>
  <c r="A78" i="1" s="1"/>
  <c r="A80" i="1" s="1"/>
  <c r="A81" i="1" s="1"/>
  <c r="A83" i="1" s="1"/>
  <c r="A84" i="1" s="1"/>
  <c r="A86" i="1" s="1"/>
  <c r="A87" i="1" s="1"/>
  <c r="A89" i="1" s="1"/>
  <c r="A90" i="1" s="1"/>
  <c r="A92" i="1" s="1"/>
  <c r="A93" i="1" s="1"/>
  <c r="A95" i="1" s="1"/>
  <c r="A96" i="1" s="1"/>
  <c r="A98" i="1" s="1"/>
  <c r="A99" i="1" s="1"/>
  <c r="A101" i="1" s="1"/>
  <c r="A102" i="1" s="1"/>
  <c r="A104" i="1" s="1"/>
  <c r="A105" i="1" s="1"/>
  <c r="A107" i="1" s="1"/>
  <c r="A108" i="1" s="1"/>
  <c r="A110" i="1" s="1"/>
  <c r="A111" i="1" s="1"/>
  <c r="A113" i="1" s="1"/>
  <c r="A114" i="1" s="1"/>
  <c r="A116" i="1" s="1"/>
  <c r="A117" i="1" s="1"/>
  <c r="A119" i="1" s="1"/>
  <c r="A120" i="1" s="1"/>
  <c r="A122" i="1" s="1"/>
  <c r="A123" i="1" s="1"/>
  <c r="A125" i="1" s="1"/>
  <c r="A126" i="1" s="1"/>
  <c r="A128" i="1" s="1"/>
  <c r="A129" i="1" s="1"/>
  <c r="A131" i="1" s="1"/>
  <c r="A132" i="1" s="1"/>
  <c r="A134" i="1" s="1"/>
  <c r="A135" i="1" s="1"/>
  <c r="A137" i="1" s="1"/>
  <c r="A138" i="1" s="1"/>
  <c r="A140" i="1" s="1"/>
  <c r="A141" i="1" s="1"/>
  <c r="A143" i="1" s="1"/>
  <c r="A144" i="1" s="1"/>
  <c r="A146" i="1" s="1"/>
  <c r="A147" i="1" s="1"/>
  <c r="A149" i="1" s="1"/>
  <c r="A150" i="1" s="1"/>
  <c r="A152" i="1" s="1"/>
  <c r="A153" i="1" s="1"/>
  <c r="A155" i="1" s="1"/>
  <c r="A156" i="1" s="1"/>
  <c r="A158" i="1" s="1"/>
  <c r="A159" i="1" s="1"/>
  <c r="A161" i="1" s="1"/>
  <c r="A162" i="1" s="1"/>
  <c r="A164" i="1" s="1"/>
  <c r="A165" i="1" s="1"/>
  <c r="A167" i="1" s="1"/>
  <c r="A168" i="1" s="1"/>
  <c r="A170" i="1" s="1"/>
  <c r="A171" i="1" s="1"/>
  <c r="A173" i="1" s="1"/>
  <c r="A174" i="1" s="1"/>
  <c r="A176" i="1" s="1"/>
  <c r="A177" i="1" s="1"/>
  <c r="A179" i="1" s="1"/>
  <c r="A180" i="1" s="1"/>
  <c r="A182" i="1" s="1"/>
  <c r="A183" i="1" s="1"/>
  <c r="A185" i="1" s="1"/>
  <c r="A186" i="1" s="1"/>
  <c r="A188" i="1" s="1"/>
  <c r="A189" i="1" s="1"/>
  <c r="A191" i="1" s="1"/>
  <c r="A192" i="1" s="1"/>
  <c r="A194" i="1" s="1"/>
  <c r="A195" i="1" s="1"/>
  <c r="A197" i="1" s="1"/>
  <c r="A198" i="1" s="1"/>
  <c r="A200" i="1" s="1"/>
  <c r="A201" i="1" s="1"/>
  <c r="A203" i="1" s="1"/>
  <c r="A204" i="1" s="1"/>
  <c r="A206" i="1" s="1"/>
  <c r="A207" i="1" s="1"/>
  <c r="A209" i="1" s="1"/>
  <c r="A210" i="1" s="1"/>
  <c r="A212" i="1" s="1"/>
  <c r="A213" i="1" s="1"/>
  <c r="A215" i="1" s="1"/>
  <c r="A216" i="1" s="1"/>
  <c r="A218" i="1" s="1"/>
  <c r="A219" i="1" s="1"/>
  <c r="A221" i="1" s="1"/>
  <c r="A222" i="1" s="1"/>
  <c r="A224" i="1" s="1"/>
  <c r="A225" i="1" s="1"/>
  <c r="A227" i="1" s="1"/>
  <c r="A228" i="1" s="1"/>
  <c r="A230" i="1" s="1"/>
  <c r="A231" i="1" s="1"/>
  <c r="A233" i="1" s="1"/>
  <c r="A234" i="1" s="1"/>
  <c r="A236" i="1" s="1"/>
  <c r="A237" i="1" s="1"/>
  <c r="A239" i="1" s="1"/>
  <c r="A240" i="1" s="1"/>
  <c r="A242" i="1" s="1"/>
  <c r="A243" i="1" s="1"/>
  <c r="A245" i="1" s="1"/>
  <c r="A246" i="1" s="1"/>
  <c r="A248" i="1" s="1"/>
  <c r="A249" i="1" s="1"/>
  <c r="A251" i="1" s="1"/>
  <c r="A252" i="1" s="1"/>
  <c r="A254" i="1" s="1"/>
  <c r="A255" i="1" s="1"/>
  <c r="A257" i="1" s="1"/>
  <c r="A258" i="1" s="1"/>
  <c r="A260" i="1" s="1"/>
  <c r="A261" i="1" s="1"/>
  <c r="A263" i="1" s="1"/>
  <c r="A264" i="1" s="1"/>
  <c r="A266" i="1" s="1"/>
  <c r="A267" i="1" s="1"/>
  <c r="A269" i="1" s="1"/>
  <c r="A270" i="1" s="1"/>
  <c r="A272" i="1" s="1"/>
  <c r="A273" i="1" s="1"/>
  <c r="A275" i="1" s="1"/>
  <c r="A276" i="1" s="1"/>
  <c r="A278" i="1" s="1"/>
  <c r="A279" i="1" s="1"/>
  <c r="A281" i="1" s="1"/>
  <c r="A282" i="1" s="1"/>
  <c r="A284" i="1" s="1"/>
  <c r="A285" i="1" s="1"/>
  <c r="A287" i="1" s="1"/>
  <c r="A288" i="1" s="1"/>
  <c r="A290" i="1" s="1"/>
  <c r="A291" i="1" s="1"/>
  <c r="A293" i="1" s="1"/>
  <c r="A294" i="1" s="1"/>
</calcChain>
</file>

<file path=xl/sharedStrings.xml><?xml version="1.0" encoding="utf-8"?>
<sst xmlns="http://schemas.openxmlformats.org/spreadsheetml/2006/main" count="637" uniqueCount="431">
  <si>
    <t>Sat 5 Jan</t>
  </si>
  <si>
    <t>United States</t>
  </si>
  <si>
    <t>$ 550 No Limit Hold'em - Deep Stack, Delaware Park, Wilmington</t>
  </si>
  <si>
    <t>Байин</t>
  </si>
  <si>
    <t>Байин в USD</t>
  </si>
  <si>
    <t>Кросс-курс</t>
  </si>
  <si>
    <t>№</t>
  </si>
  <si>
    <t>Sun 6 Jan</t>
  </si>
  <si>
    <t>Bahamas</t>
  </si>
  <si>
    <t>$ 2,000 + 150 No Limit Hold'em - Turbo (Event #3), Atlantis Resort &amp; Casino, Paradise Island</t>
  </si>
  <si>
    <t>Mon 7 Jan</t>
  </si>
  <si>
    <t>$ 5,000 + 200 No Limit Hold'em - Turbo (Event #7), Atlantis Resort &amp; Casino, Paradise Island</t>
  </si>
  <si>
    <t>Tue 8 Jan</t>
  </si>
  <si>
    <t>$ 2,000 + 150 No Limit Hold'em - Turbo (Event #13), Atlantis Resort &amp; Casino, Paradise Island</t>
  </si>
  <si>
    <t>Wed 9 Jan</t>
  </si>
  <si>
    <t>$ 2,000 + 150 No Limit Hold'em - Turbo (Event #17), Atlantis Resort &amp; Casino, Paradise Island</t>
  </si>
  <si>
    <t>Thu 10 Jan</t>
  </si>
  <si>
    <t>$ 5,000 + 300 No Limit Hold'em (Event #18), Atlantis Resort &amp; Casino, Paradise Island</t>
  </si>
  <si>
    <t>Fri 11 Jan</t>
  </si>
  <si>
    <t>$ 2,000 + 150 No Limit Hold'em (Event #23), Atlantis Resort &amp; Casino, Paradise Island</t>
  </si>
  <si>
    <t>Sun 13 Jan</t>
  </si>
  <si>
    <t>$ 5,000 + 300 No Limit Hold'em - Six Max (Event #34), Atlantis Resort &amp; Casino, Paradise Island</t>
  </si>
  <si>
    <t>Mon 14 Jan</t>
  </si>
  <si>
    <t>$ 10,000 + 300 No Limit Hold'em - Six Max (Event #40), Atlantis Resort &amp; Casino, Paradise Island</t>
  </si>
  <si>
    <t>Bahamas - Melbourne</t>
  </si>
  <si>
    <t>Thu 17 - Sun 20 Jan</t>
  </si>
  <si>
    <t>Australia</t>
  </si>
  <si>
    <t>A$ 1,100 No Limit Hold'em - Day 1 Flight 1, Crown Casino, Melbourne</t>
  </si>
  <si>
    <t>Tue 22 Jan</t>
  </si>
  <si>
    <t>A$ 1,100 No Limit Hold'em - Shootout, Crown Casino, Melbourne</t>
  </si>
  <si>
    <t>Thu 24 Jan</t>
  </si>
  <si>
    <t>A$ 1,100 No Limit Hold'em - Six Max, Crown Casino, Melbourne</t>
  </si>
  <si>
    <t>Fri 25 Jan</t>
  </si>
  <si>
    <t>A$ 1,150 No Limit Hold'em - Rebuy, Crown Casino, Melbourne</t>
  </si>
  <si>
    <t>Дата</t>
  </si>
  <si>
    <t>Место</t>
  </si>
  <si>
    <t>Описание турнира</t>
  </si>
  <si>
    <t>Delaware-Bahamas</t>
  </si>
  <si>
    <t>Кол-во участников (плюс ребаи)</t>
  </si>
  <si>
    <t>Sat 26 Jan</t>
  </si>
  <si>
    <t>A$ 1,650 No Limit Hold'em - Bounty, Crown Casino, Melbourne</t>
  </si>
  <si>
    <t>Sun 27 Jan</t>
  </si>
  <si>
    <t>A$ 10,600 No Limit Hold'em - Main Event, Crown Casino, Melbourne</t>
  </si>
  <si>
    <t>Tue 29 Jan</t>
  </si>
  <si>
    <t>A$ 1,100 No Limit Hold'em - Terminator, Crown Casino, Melbourne</t>
  </si>
  <si>
    <t>Thu 31 Jan</t>
  </si>
  <si>
    <t>A$ 5,000 No Limit Hold'em - Mix Max, Crown Casino, Melbourne</t>
  </si>
  <si>
    <t>Sat 2 Feb</t>
  </si>
  <si>
    <t>A$ 600 No Limit Hold'em Cubed Turbo, Crown Casino, Melbourne</t>
  </si>
  <si>
    <t>Sun 3 Feb</t>
  </si>
  <si>
    <t>A$ 5,000 No Limit Hold'em - Six Max Turbo, Crown Casino, Melbourne</t>
  </si>
  <si>
    <t>Перелёты</t>
  </si>
  <si>
    <t>Tue 5 Feb</t>
  </si>
  <si>
    <t>Cyprus</t>
  </si>
  <si>
    <t>$ 750 + 50 No Limit Hold'em - Bounty, Merit Crystal Cove Hotel-Casino, Kyrenia</t>
  </si>
  <si>
    <t>Melbourne - Cyprus</t>
  </si>
  <si>
    <t>Число участников получено делением прайзпула на байин</t>
  </si>
  <si>
    <t>Примечания</t>
  </si>
  <si>
    <t>Wed 6 Feb</t>
  </si>
  <si>
    <t>$ 1,000 + 100 No Limit Hold'em - Deepstack, Merit Crystal Cove Hotel-Casino, Kyrenia</t>
  </si>
  <si>
    <t>Thu 7 - Fri 8 Feb</t>
  </si>
  <si>
    <t>$ 5,000 No Limit Hold'em - High Roller, Merit Crystal Cove Hotel-Casino, Kyrenia</t>
  </si>
  <si>
    <t>Sat 9 - Sun 10 Feb</t>
  </si>
  <si>
    <t>LPT  $ 2,000 + 200 No Limit Hold'em - Main Event, Merit Crystal Cove Hotel-Casino, Kyrenia</t>
  </si>
  <si>
    <t>Sun 10 Feb</t>
  </si>
  <si>
    <t>$ 500 + 50 No Limit Hold'em - Bounty, Merit Crystal Cove Hotel-Casino, Kyrenia</t>
  </si>
  <si>
    <t>-"-</t>
  </si>
  <si>
    <t>Czech Republic</t>
  </si>
  <si>
    <t>Fri 15 - Mon 18 Feb</t>
  </si>
  <si>
    <t>€ 2,600 No Limit Hold'em - Main Event, Kings Casino, Rozvadov</t>
  </si>
  <si>
    <t>Sun 17 Feb</t>
  </si>
  <si>
    <t>€ 1,100 No Limit Hold'em - 100 Grand Event, Kings Casino, Rozvadov</t>
  </si>
  <si>
    <t>Cyprus-Czech Rep.</t>
  </si>
  <si>
    <t>Tue 19 - Sun 24 Feb</t>
  </si>
  <si>
    <t>Austria</t>
  </si>
  <si>
    <t>WPT  € 3,500 No Limit Hold'em - WPT Main Event, Casinos Austria, Baden</t>
  </si>
  <si>
    <t>Czech Rep. - Austria</t>
  </si>
  <si>
    <t>Thu 21 - Fri 22 Feb</t>
  </si>
  <si>
    <t>€ 1,100 No Limit Hold'em - 8 Max, Casinos Austria, Baden</t>
  </si>
  <si>
    <t>Fri 22 Feb</t>
  </si>
  <si>
    <t>€ 550 No Limit Hold'em, Casinos Austria, Baden</t>
  </si>
  <si>
    <t>Sat 23 Feb</t>
  </si>
  <si>
    <t>€ 450 No Limit Hold'em - Turbo, Casinos Austria, Baden</t>
  </si>
  <si>
    <t>Mon 25 - Tue 26 Feb</t>
  </si>
  <si>
    <t>$ 1,000 + 100 No Limit Hold'em - Ultra Deepstack 6 Max, Merit Crystal Cove Hotel-Casino, Kyrenia</t>
  </si>
  <si>
    <t>Austria - Cyprus</t>
  </si>
  <si>
    <t>Tue 26 Feb</t>
  </si>
  <si>
    <t>Wed 27 Feb</t>
  </si>
  <si>
    <t>Thu 28 Feb</t>
  </si>
  <si>
    <t>$ 500 + 50 No Limit Hold'em - 6 Max Hyper Turbo, Merit Crystal Cove Hotel-Casino, Kyrenia</t>
  </si>
  <si>
    <t>Fri 1 - Tue 5 Mar</t>
  </si>
  <si>
    <t>WPTN  $ 2,000 + 200 No Limit Hold'em - WPT Cyprus National Event, Merit Crystal Cove Hotel-Casino, Kyrenia</t>
  </si>
  <si>
    <t>Sun 3 Mar</t>
  </si>
  <si>
    <t>$ 2,000 No Limit Hold'em - VIP Event, Merit Crystal Cove Hotel-Casino, Kyrenia</t>
  </si>
  <si>
    <t>Tue 5 - Sun 10 Mar</t>
  </si>
  <si>
    <t>England</t>
  </si>
  <si>
    <t>UKIPT  £ 700 + 70 No Limit Hold'em - UKIPT, Grosvenor Victoria Casino, London</t>
  </si>
  <si>
    <t>Cyprus-London</t>
  </si>
  <si>
    <t>Fri 8 Mar</t>
  </si>
  <si>
    <t>£ 1,000 + 100 No Limit Hold'em Turbo - Win the Button, Grosvenor Victoria Casino, London</t>
  </si>
  <si>
    <t>Sat 9 - Sun 10 Mar</t>
  </si>
  <si>
    <t>£ 2,000 + 150 No Limit Hold'em - UKIPT High Roller, Grosvenor Victoria Casino, London</t>
  </si>
  <si>
    <t>Sun 10 - Sat 16 Mar</t>
  </si>
  <si>
    <t>EPT  £ 5,000 + 250 No Limit Hold'em - EPT Main Event, Grosvenor Victoria Casino, London</t>
  </si>
  <si>
    <t>Tue 12 - Wed 13 Mar</t>
  </si>
  <si>
    <t>£ 2,000 + 150 No Limit Hold'em, Grosvenor Victoria Casino, London</t>
  </si>
  <si>
    <t>Wed 13 Mar</t>
  </si>
  <si>
    <t>£ 1,000 + 100 No Limit Hold'em, Grosvenor Victoria Casino, London</t>
  </si>
  <si>
    <t>Thu 14 Mar</t>
  </si>
  <si>
    <t>£ 1,000 + 100 No Limit Hold'em - Turbo, Grosvenor Victoria Casino, London</t>
  </si>
  <si>
    <t>Fri 15 Mar</t>
  </si>
  <si>
    <t>£ 500 + 50 No Limit Hold'em Deepstack, Grosvenor Victoria Casino, London</t>
  </si>
  <si>
    <t>Sat 16 Mar</t>
  </si>
  <si>
    <t>£ 2,000 + 100 No Limit Hold'em - Six Handed II, Grosvenor Victoria Casino, London</t>
  </si>
  <si>
    <t>Tue 19 - Thu 21 Mar</t>
  </si>
  <si>
    <t>France</t>
  </si>
  <si>
    <t>€ 450 + 50 No Limit Hold'em - Deepstack, Casino Evian, Rhone-Alps</t>
  </si>
  <si>
    <t>Thu 21 - Sun 24 Mar</t>
  </si>
  <si>
    <t>FPS  € 1,000 + 100 No Limit Hold'em - Main Event, Casino Evian, Rhone-Alps</t>
  </si>
  <si>
    <t>London - France</t>
  </si>
  <si>
    <t>Sat 23 - Sun 24 Mar</t>
  </si>
  <si>
    <t>€ 2,700 + 300 No Limit Hold'em - High Roller, Casino Evian, Rhone-Alps</t>
  </si>
  <si>
    <t>Sun 24 Mar</t>
  </si>
  <si>
    <t>€ 300 + 300 No Limit Hold'em - Win the Button, Casino Evian, Rhone-Alps</t>
  </si>
  <si>
    <t>Ukraine</t>
  </si>
  <si>
    <t>Tue 2 Apr</t>
  </si>
  <si>
    <t>Kiev - Cyprus</t>
  </si>
  <si>
    <t>Wed 3 Apr</t>
  </si>
  <si>
    <t>Thu 4 Apr</t>
  </si>
  <si>
    <t>$ 1,000 No Limit Hold'em - Ante Up, Merit Crystal Cove Hotel-Casino, Kyrenia</t>
  </si>
  <si>
    <t>Sat 6 Apr</t>
  </si>
  <si>
    <t>LPT  $ 5,000 + 500 No Limit Hold'em - Championship Event, Merit Crystal Cove Hotel-Casino, Kyrenia</t>
  </si>
  <si>
    <t>Tue 9 Apr</t>
  </si>
  <si>
    <t>$ 600 + 60 No Limit Hold'em - Deepstack, Merit Crystal Cove Hotel-Casino, Kyrenia</t>
  </si>
  <si>
    <t>Sun 14 Apr</t>
  </si>
  <si>
    <t>Wed 17 - Sun 21 Apr</t>
  </si>
  <si>
    <t>Germany</t>
  </si>
  <si>
    <t>€ 1,000 + 100 No Limit Hold'em - Berlin Cup, Grand Hyatt Berlin, Berlin</t>
  </si>
  <si>
    <t>Fri 19 Apr</t>
  </si>
  <si>
    <t>€ 1,000 + 100 No Limit Hold'em - Turbo, Grand Hyatt Berlin, Berlin</t>
  </si>
  <si>
    <t>Sat 20 - Sun 21 Apr</t>
  </si>
  <si>
    <t>€ 3,000 + 200 No Limit Hold'em - Berlin Cup High Roller, Grand Hyatt Berlin, Berlin</t>
  </si>
  <si>
    <t>Mon 22 Apr</t>
  </si>
  <si>
    <t>€ 2,000 + 100 No Limit Hold'em - Eight Handed, Grand Hyatt Berlin, Berlin</t>
  </si>
  <si>
    <t>Tue 23 Apr</t>
  </si>
  <si>
    <t>€ 2,000 + 150 No Limit Hold'em, Grand Hyatt Berlin, Berlin</t>
  </si>
  <si>
    <t>Wed 24 Apr</t>
  </si>
  <si>
    <t>€ 1,000 + 100 No Limit Hold'em, Grand Hyatt Berlin, Berlin</t>
  </si>
  <si>
    <t>Thu 25 Apr</t>
  </si>
  <si>
    <t>€ 1,000 + 100 No Limit Hold'em Six Handed - Win the Button, Grand Hyatt Berlin, Berlin</t>
  </si>
  <si>
    <t>Fri 26 Apr</t>
  </si>
  <si>
    <t>Sat 27 Apr</t>
  </si>
  <si>
    <t>€ 5,000 + 250 No Limit Hold'em Turbo - Six Handed, Grand Hyatt Berlin, Berlin</t>
  </si>
  <si>
    <t>Berlin - Cyprus</t>
  </si>
  <si>
    <t>Mon 29 Apr</t>
  </si>
  <si>
    <t>$ 500 + 50 No Limit Hold'em - 6 Max, Merit Crystal Cove Hotel-Casino, Kyrenia</t>
  </si>
  <si>
    <t>Tue 30 Apr</t>
  </si>
  <si>
    <t>$ 500 + 50 No Limit Hold'em - Re-Entry, Merit Crystal Cove Hotel-Casino, Kyrenia</t>
  </si>
  <si>
    <t>Wed 1 May</t>
  </si>
  <si>
    <t>$ 600 + 60 No Limit Hold'em - Early Ante, Merit Crystal Cove Hotel-Casino, Kyrenia</t>
  </si>
  <si>
    <t>Sat 4 - Mon 6 May</t>
  </si>
  <si>
    <t>$ 3,000 + 300 No Limit Hold'em - Main Event, Merit Crystal Cove Hotel-Casino, Kyrenia</t>
  </si>
  <si>
    <t>Tue 7 May</t>
  </si>
  <si>
    <t>Monaco</t>
  </si>
  <si>
    <t>€ 5,000 + 200 No Limit Hold'em - Eight Handed Turbo, Monte Carlo Bay Hotel &amp; Resort, Monte Carlo</t>
  </si>
  <si>
    <t>Cyprus - Monaco</t>
  </si>
  <si>
    <t>Wed 8 - Thu 9 May</t>
  </si>
  <si>
    <t>€ 5,000 + 300 No Limit Hold'em - Eight Handed, Monte Carlo Bay Hotel &amp; Resort, Monte Carlo</t>
  </si>
  <si>
    <t>Fri 10 May</t>
  </si>
  <si>
    <t>€ 1,000 + 100 No Limit Hold'em - Six Handed, Monte Carlo Bay Hotel &amp; Resort, Monte Carlo</t>
  </si>
  <si>
    <t>Sat 11 - Wed 15 May</t>
  </si>
  <si>
    <t>€ 1,000 + 100 Monaco Cup - No Limit Hold'em - Re-Entry €500,000 Guaranteed,Monte Carlo Bay Hotel &amp; Resort, Monte Carlo</t>
  </si>
  <si>
    <t>Mon 13 May</t>
  </si>
  <si>
    <t>€ 1,000 + 100 No Limit Hold'em - Turbo, Monte Carlo Bay Hotel &amp; Resort, Monte Carlo</t>
  </si>
  <si>
    <t>Tue 14 - Wed 15 May</t>
  </si>
  <si>
    <t>€ 1,000 + 100 No Limit Hold'em - Eight Handed, Monte Carlo Bay Hotel &amp; Resort, Monte Carlo</t>
  </si>
  <si>
    <t>Wed 15 May</t>
  </si>
  <si>
    <t>€ 2,000 + 100 No Limit Hold'em - Eight Handed Turbo, Monte Carlo Bay Hotel &amp; Resort, Monte Carlo</t>
  </si>
  <si>
    <t>Fri 24 May</t>
  </si>
  <si>
    <t>$ 1,000 + 100 No Limit Hold'em - Main Event - Re-Entry, Bicycle Casino, Los Angeles</t>
  </si>
  <si>
    <t>Monaco - LA</t>
  </si>
  <si>
    <t>Sat 25 May</t>
  </si>
  <si>
    <t>$ 600 No Limit Hold'em - 1A, The Palazzo Las Vegas, Las Vegas</t>
  </si>
  <si>
    <t>LA-Las Vegas</t>
  </si>
  <si>
    <t>Sun 26 May</t>
  </si>
  <si>
    <t>$ 540 No Limit Hold'em, Orleans Hotel &amp; Casino, Las Vegas</t>
  </si>
  <si>
    <t>Tue 28 May</t>
  </si>
  <si>
    <t>$ 500 No Limit Hold'em, The Palazzo Las Vegas, Las Vegas</t>
  </si>
  <si>
    <t>Wed 29 May - Sat 1 Jun</t>
  </si>
  <si>
    <t>WSOP  $ 5,000 No Limit Hold'em - 8 Handed (Event #2), Rio Hotel and Casino, Las Vegas</t>
  </si>
  <si>
    <t>Thu 30 May</t>
  </si>
  <si>
    <t>WSOP  $ 1,000 No Limit Hold'em (Event #3), Rio Hotel and Casino, Las Vegas</t>
  </si>
  <si>
    <t>Sat 1 - Mon 3 Jun</t>
  </si>
  <si>
    <t>WSOP  $ 1,500 No Limit Hold'em - Millionaire Maker (Event #6), Rio Hotel and Casino, Las Vegas</t>
  </si>
  <si>
    <t>Mon 3 - Wed 5 Jun</t>
  </si>
  <si>
    <t>WSOP  $ 3,000 No Limit Hold'em - Shootout (Event #9), Rio Hotel and Casino, Las Vegas</t>
  </si>
  <si>
    <t>Tue 4 - Thu 6 Jun</t>
  </si>
  <si>
    <t>WSOP  $ 2,500 No Limit Hold'em - 6 Handed (Event #11), Rio Hotel and Casino, Las Vegas</t>
  </si>
  <si>
    <t>Thu 6 Jun</t>
  </si>
  <si>
    <t>Fri 7 Jun</t>
  </si>
  <si>
    <t>$ 2,500 No Limit Hold'em, The Palazzo Las Vegas, Las Vegas</t>
  </si>
  <si>
    <t>Sat 8 - Mon 10 Jun</t>
  </si>
  <si>
    <t>WSOP  $ 1,500 No Limit Hold'em (Event #17), Rio Hotel and Casino, Las Vegas</t>
  </si>
  <si>
    <t>Sun 9 - Tue 11 Jun</t>
  </si>
  <si>
    <t>WSOP  $ 1,000 No Limit Hold'em (Event #18), Rio Hotel and Casino, Las Vegas</t>
  </si>
  <si>
    <t>Tue 11 - Thu 13 Jun</t>
  </si>
  <si>
    <t>WSOP  $ 3,000 No Limit Hold'em - 6 Handed (Event #21), Rio Hotel and Casino, Las Vegas</t>
  </si>
  <si>
    <t>Thu 13 - Sat 15 Jun</t>
  </si>
  <si>
    <t>WSOP  $ 1,500 No Limit Hold'em (Event #24), Rio Hotel and Casino, Las Vegas</t>
  </si>
  <si>
    <t>Sat 15 - Mon 17 Jun</t>
  </si>
  <si>
    <t>WSOP  $ 1,500 No Limit Hold'em (Event #28), Rio Hotel and Casino, Las Vegas</t>
  </si>
  <si>
    <t>Sun 16 - Tue 18 Jun</t>
  </si>
  <si>
    <t>WSOP  $ 1,000 No Limit Hold'em (Event #30), Rio Hotel and Casino, Las Vegas</t>
  </si>
  <si>
    <t>Tue 18 - Thu 20 Jun</t>
  </si>
  <si>
    <t>WSOP  $ 5,000 No Limit Hold'em - 6 Handed (Event #32), Rio Hotel and Casino, Las Vegas</t>
  </si>
  <si>
    <t>Wed 19 - Fri 21 Jun</t>
  </si>
  <si>
    <t>WSOP  $ 1,000 No Limit Hold'em - Turbo (Event #34), Rio Hotel and Casino, Las Vegas</t>
  </si>
  <si>
    <t>Fri 21 - Sun 23 Jun</t>
  </si>
  <si>
    <t>WSOP  $ 2,500 No Limit Hold'em - 4 Handed (Event #38), Rio Hotel and Casino, Las Vegas</t>
  </si>
  <si>
    <t>Sat 22 - Mon 24 Jun</t>
  </si>
  <si>
    <t>WSOP  $ 1,500 No Limit Hold'em (Event #40), Rio Hotel and Casino, Las Vegas</t>
  </si>
  <si>
    <t>Mon 24 - Wed 26 Jun</t>
  </si>
  <si>
    <t>WSOP  $ 3,000 No Limit Hold'em (Event #44), Rio Hotel and Casino, Las Vegas</t>
  </si>
  <si>
    <t>Tue 25 - Wed 26 Jun</t>
  </si>
  <si>
    <t>WSOP  $ 1,500 No Limit Hold'em - Ante Only (Event #45), Rio Hotel and Casino, Las Vegas</t>
  </si>
  <si>
    <t>Thu 27 - Sat 29 Jun</t>
  </si>
  <si>
    <t>WSOP  $ 1,500 No Limit Hold'em (Event #49), Rio Hotel and Casino, Las Vegas</t>
  </si>
  <si>
    <t>Fri 28 - Sun 30 Jun</t>
  </si>
  <si>
    <t>WSOP  $ 1,000 No Limit Hold'em - Ladies Championships (Event #51), Rio Hotel and Casino, Las Vegas</t>
  </si>
  <si>
    <t>Sat 29 Jun - Mon 1 Jul</t>
  </si>
  <si>
    <t>WSOP  $ 1,500 No Limit Hold'em (Event #53), Rio Hotel and Casino, Las Vegas</t>
  </si>
  <si>
    <t>Mon 1 - Wed 3 Jul</t>
  </si>
  <si>
    <t>WSOP  $ 2,500 No Limit Hold'em (Event #56), Rio Hotel and Casino, Las Vegas</t>
  </si>
  <si>
    <t>Tue 2 - Thu 4 Jul</t>
  </si>
  <si>
    <t>WSOP  $ 5,000 No Limit Hold'em (Event #57), Rio Hotel and Casino, Las Vegas</t>
  </si>
  <si>
    <t>Thu 4 Jul</t>
  </si>
  <si>
    <t>Fri 5 - Sun 7 Jul</t>
  </si>
  <si>
    <t>WSOP  $ 1,500 No Limit Hold'em (Event #60), Rio Hotel and Casino, Las Vegas</t>
  </si>
  <si>
    <t>Sat 6 - Mon 15 Jul</t>
  </si>
  <si>
    <t>WSOP  $ 10,000 World Championship - No Limit Hold'em Day (Event #62), Rio Hotel and Casino, Las Vegas</t>
  </si>
  <si>
    <t>Wed 10 Jul</t>
  </si>
  <si>
    <t>$ 1,600 No Limit Hold'em, The Palazzo Las Vegas, Las Vegas</t>
  </si>
  <si>
    <t>Thu 11 Jul</t>
  </si>
  <si>
    <t>$ 1,675 No Limit Hold'em - Main Event, Rio Hotel and Casino, Las Vegas</t>
  </si>
  <si>
    <t>Fri 12 Jul</t>
  </si>
  <si>
    <t>$ 2,500 + 120 No Limit Hold'em, Bellagio, Las Vegas</t>
  </si>
  <si>
    <t>Sat 13 Jul</t>
  </si>
  <si>
    <t>$ 5,000 No Limit Hold'em - Main Event, The Palazzo Las Vegas, Las Vegas</t>
  </si>
  <si>
    <t>Mon 15 Jul</t>
  </si>
  <si>
    <t>$ 1,000 + 80 No Limit Hold'em - Turbo, Bellagio, Las Vegas</t>
  </si>
  <si>
    <t>Fri 19 Jul</t>
  </si>
  <si>
    <t>$ 600 + 60 No Limit Hold'em - World Cup Warm Up, Merit Crystal Cove Hotel-Casino, Kyrenia</t>
  </si>
  <si>
    <t>Sun 21 Jul</t>
  </si>
  <si>
    <t>$ 10,000 No Limit Hold'em - World Cup Super High Roller, Merit Crystal Cove Hotel-Casino, Kyrenia</t>
  </si>
  <si>
    <t>Tue 23 Jul</t>
  </si>
  <si>
    <t>Wed 24 Jul</t>
  </si>
  <si>
    <t>$ 1,000 + 100 No Limit Hold'em - Bounty, Merit Crystal Cove Hotel-Casino, Kyrenia</t>
  </si>
  <si>
    <t>Thu 25 Jul</t>
  </si>
  <si>
    <t>Fri 26 Jul</t>
  </si>
  <si>
    <t>$ 1,000 + 100 No Limit Hold'em - Turbo Deepstack, Merit Crystal Cove Hotel-Casino, Kyrenia</t>
  </si>
  <si>
    <t>Sat 27 - Tue 30 Jul</t>
  </si>
  <si>
    <t>Tue 30 Jul</t>
  </si>
  <si>
    <t>$ 600 + 60 No Limit Hold'em - 6 Max Deepstack, Merit Crystal Cove Hotel-Casino, Kyrenia</t>
  </si>
  <si>
    <t>LV - Cyprus</t>
  </si>
  <si>
    <t>Mon 12 - Fri 16 Aug</t>
  </si>
  <si>
    <t>$ 1,000 + 100 No Limit Hold'em - Warm-Up, Merit Crystal Cove Hotel-Casino, Kyrenia</t>
  </si>
  <si>
    <t>Thu 15 Aug</t>
  </si>
  <si>
    <t>$ 1,000 + 100 No Limit Hold'em - Shootout, Merit Crystal Cove Hotel-Casino, Kyrenia</t>
  </si>
  <si>
    <t>Fri 16 - Wed 21 Aug</t>
  </si>
  <si>
    <t>WPT  $ 4,000 + 400 No Limit Hold'em - Main Event, Merit Crystal Cove Hotel-Casino, Kyrenia</t>
  </si>
  <si>
    <t>Sun 18 - Mon 19 Aug</t>
  </si>
  <si>
    <t>$ 2,000 + 200 No Limit Hold'em - Big Stack Challenge, Merit Crystal Cove Hotel-Casino, Kyrenia</t>
  </si>
  <si>
    <t>Mon 19 - Tue 20 Aug</t>
  </si>
  <si>
    <t>$ 10,000 No Limit Hold'em - High Roller, Merit Crystal Cove Hotel-Casino, Kyrenia</t>
  </si>
  <si>
    <t>Tue 20 Aug</t>
  </si>
  <si>
    <t>$ 1,500 + 100 No Limit Hold'em - Bounty, Merit Crystal Cove Hotel-Casino, Kyrenia</t>
  </si>
  <si>
    <t>Wed 21 Aug</t>
  </si>
  <si>
    <t>$ 1,000 No Limit Hold'em - Rebuy, Merit Crystal Cove Hotel-Casino, Kyrenia</t>
  </si>
  <si>
    <t>Thu 22 - Sun 25 Aug</t>
  </si>
  <si>
    <t>$ 800 + 80 No Limit Hold'em - Masters Event, Merit Crystal Cove Hotel-Casino, Kyrenia</t>
  </si>
  <si>
    <t>Sun 25 Aug</t>
  </si>
  <si>
    <t>$ 500 + 50 No Limit Hold'em - Double Chance, Merit Crystal Cove Hotel-Casino, Kyrenia</t>
  </si>
  <si>
    <t>Wed 28 Aug - Sun 1 Sep</t>
  </si>
  <si>
    <t>Spain</t>
  </si>
  <si>
    <t>ESTPT  € 1,000 + 100 No Limit Hold'em - Estrellas Main Event, Casino Barcelona, Barcelona</t>
  </si>
  <si>
    <t>Cyprus - Barcelona</t>
  </si>
  <si>
    <t>Sat 31 Aug - Sun 1 Sep</t>
  </si>
  <si>
    <t>€ 1,850 + 150 No Limit Hold'em - High Roller, Casino Barcelona, Barcelona</t>
  </si>
  <si>
    <t>Sun 1 - Sat 7 Sep</t>
  </si>
  <si>
    <t>EPT  € 5,000 + 300 No Limit Hold'em - Main Event, Casino Barcelona, Barcelona</t>
  </si>
  <si>
    <t>Tue 3 - Wed 4 Sep</t>
  </si>
  <si>
    <t>€ 2,000 + 200 No Limit Hold'em, Casino Barcelona, Barcelona</t>
  </si>
  <si>
    <t>Wed 4 Sep</t>
  </si>
  <si>
    <t>€ 1,000 + 100 No Limit Hold'em - Re-Entry, Casino Barcelona, Barcelona</t>
  </si>
  <si>
    <t>Thu 5 Sep</t>
  </si>
  <si>
    <t>€ 2,000 + 150 No Limit Hold'em - Turbo Bounty, Casino Barcelona, Barcelona</t>
  </si>
  <si>
    <t>Fri 6 - Sat 7 Sep</t>
  </si>
  <si>
    <t>€ 500 + 50 No Limit Hold'em - Deepstack, Casino Barcelona, Barcelona</t>
  </si>
  <si>
    <t>Sun 8 - Wed 11 Sep</t>
  </si>
  <si>
    <t>$ 600 No Limit Hold'em - Merit Poker Cup, Khreschatyk Club, Kiev</t>
  </si>
  <si>
    <t>Barcelona - Kiev</t>
  </si>
  <si>
    <t>Tue 10 Sep</t>
  </si>
  <si>
    <t>$ 500 No Limit Hold'em - Deepstack, Khreschatyk Club, Kiev</t>
  </si>
  <si>
    <t>Thu 12 - Sun 15 Sep</t>
  </si>
  <si>
    <t>$ 1,850 + 150 No Limit Hold'em - Main Event, Khreschatyk Club, Kiev</t>
  </si>
  <si>
    <t>Sat 14 - Sun 15 Sep</t>
  </si>
  <si>
    <t>$ 3,250 + 250 No Limit Hold'em - Lebanese Poker Cup, Khreschatyk Club, Kiev</t>
  </si>
  <si>
    <t>Tue 24 Sep</t>
  </si>
  <si>
    <t>$ 500 + 50 No Limit Hold'em - Six Max Turbo, Merit Crystal Cove Hotel-Casino, Kyrenia</t>
  </si>
  <si>
    <t>Thu 26 - Mon 30 Sep</t>
  </si>
  <si>
    <t>$ 2,200 No Limit Hold'em - Main Event, Merit Crystal Cove Hotel-Casino, Kyrenia</t>
  </si>
  <si>
    <t>Fri 27 Sep</t>
  </si>
  <si>
    <t>Sun 29 - Mon 30 Sep</t>
  </si>
  <si>
    <t>Mon 30 Sep</t>
  </si>
  <si>
    <t>$ 500 + 50 No Limit Hold'em - Deepstack, Merit Crystal Cove Hotel-Casino, Kyrenia</t>
  </si>
  <si>
    <t>Wed 2 Oct</t>
  </si>
  <si>
    <t>$ 600 + 60 No Limit Hold'em - Bounty, Merit Crystal Cove Hotel-Casino, Kyrenia</t>
  </si>
  <si>
    <t>Thu 3 Oct</t>
  </si>
  <si>
    <t>Fri 4 - Sun 6 Oct</t>
  </si>
  <si>
    <t>$ 1,000 + 100 No Limit Hold'em - Merit Masters, Merit Crystal Cove Hotel-Casino, Kyrenia</t>
  </si>
  <si>
    <t>Sun 6 - Sat 12 Oct</t>
  </si>
  <si>
    <t>EPT  £ 5,000 + 250 No Limit Hold'em - Main Event, Grand Connaught Rooms, London</t>
  </si>
  <si>
    <t>Tue 8 - Wed 9 Oct</t>
  </si>
  <si>
    <t>£ 2,000 + 200 No Limit Hold'em, Grand Connaught Rooms, London</t>
  </si>
  <si>
    <t>Cyprus - London</t>
  </si>
  <si>
    <t>Wed 9 Oct</t>
  </si>
  <si>
    <t>£ 1,000 + 100 No Limit Hold'em, Grand Connaught Rooms, London</t>
  </si>
  <si>
    <t>Thu 10 Oct</t>
  </si>
  <si>
    <t>£ 1,000 + 100 No Limit Hold'em - Turbo, Grand Connaught Rooms, London</t>
  </si>
  <si>
    <t>Fri 11 - Sat 12 Oct</t>
  </si>
  <si>
    <t>£ 1,000 + 100 No Limit Hold'em - 8 Handed, Grand Connaught Rooms, London</t>
  </si>
  <si>
    <t>Sat 12 Oct</t>
  </si>
  <si>
    <t>£ 5,000 + 200 No Limit Hold'em - Turbo 6 Handed, Grand Connaught Rooms, London</t>
  </si>
  <si>
    <t>Mon 14 - Thu 17 Oct</t>
  </si>
  <si>
    <t>WSOP  € 5,000 + 300 No Limit Hold'em - Mixed Max (Event #2), Casino Barrière de Enghien, Enghien</t>
  </si>
  <si>
    <t>Wed 16 - Fri 18 Oct</t>
  </si>
  <si>
    <t>WSOP  € 2,000 + 200 No Limit Hold'em (Event #4), Casino Barrière de Enghien, Enghien</t>
  </si>
  <si>
    <t>Fri 18 - Fri 25 Oct</t>
  </si>
  <si>
    <t>WSOP  € 10,000 + 450 No Limit Hold'em - Main Event (Event #6), Casino Barrière de Enghien, Enghien</t>
  </si>
  <si>
    <t>Sun 20 Oct</t>
  </si>
  <si>
    <t>€ 800 + 80 No Limit Texas Hold'em - Freezeout, Casino Barrière de Enghien, Enghien</t>
  </si>
  <si>
    <t>Mon 21 Oct</t>
  </si>
  <si>
    <t>€ 400 + 50 No Limit Texas Hold'em - Turbo, Casino Barrière de Enghien, Enghien</t>
  </si>
  <si>
    <t>Tue 22 Oct</t>
  </si>
  <si>
    <t>Wed 23 Oct</t>
  </si>
  <si>
    <t>Thu 24 Oct</t>
  </si>
  <si>
    <t>€ 1,000 + 100 No Limit Texas Hold'em - DeepStack, Casino Barrière de Enghien, Enghien</t>
  </si>
  <si>
    <t>Fri 25 - Wed 30 Oct</t>
  </si>
  <si>
    <t>WPT  € 7,500 No Limit Hold'em - Main Event, Aviation Club de France, Paris</t>
  </si>
  <si>
    <t>Mon 28 Oct - Sat 2 Nov</t>
  </si>
  <si>
    <t>Macau</t>
  </si>
  <si>
    <t>APPT  HK$ 95,000 + 5,000 No Limit Hold'em - Main Event, City of Dreams, Macau</t>
  </si>
  <si>
    <t>Thu 31 Oct</t>
  </si>
  <si>
    <t>HK$ 10,000 + 1,000 No Limit Hold'em - Turbo Championship, City of Dreams, Macau</t>
  </si>
  <si>
    <t>Fri 1 - Sun 3 Nov</t>
  </si>
  <si>
    <t>HK$ 13,600 + 1,400 No Limit Hold'em, City of Dreams, Macau</t>
  </si>
  <si>
    <t>France - Macau</t>
  </si>
  <si>
    <t>Sat 2 - Sun 3 Nov</t>
  </si>
  <si>
    <t>HK$ 8,000 + 800 No Limit Hold'em, City of Dreams, Macau</t>
  </si>
  <si>
    <t>Mon 4 Nov</t>
  </si>
  <si>
    <t>$ 500 + 50 No Limit Hold'em - Six Max Hyper Turbo, Merit Crystal Cove Hotel-Casino, Kyrenia</t>
  </si>
  <si>
    <t>Macau - Cyprus</t>
  </si>
  <si>
    <t>Wed 6 Nov</t>
  </si>
  <si>
    <t>$ 450 + 50 No Limit Hold'em, Merit Crystal Cove Hotel-Casino, Kyrenia</t>
  </si>
  <si>
    <t>Thu 7 Nov</t>
  </si>
  <si>
    <t>$ 1,000 + 100 No Limit Hold'em - Six Max Deepstack, Merit Crystal Cove Hotel-Casino, Kyrenia</t>
  </si>
  <si>
    <t>Fri 8 - Tue 12 Nov</t>
  </si>
  <si>
    <t>WPTN  $ 2,000 + 200 No Limit Hold'em - Main Event, Merit Crystal Cove Hotel-Casino, Kyrenia</t>
  </si>
  <si>
    <t>Sun 10 Nov</t>
  </si>
  <si>
    <t>Tue 12 - Fri 15 Nov</t>
  </si>
  <si>
    <t>Netherlands</t>
  </si>
  <si>
    <t>€ 4,000 + 250 No Limit Hold'em - Main Event, Holland Casino, Amsterdam</t>
  </si>
  <si>
    <t>Cyprus-Amsterdam</t>
  </si>
  <si>
    <t>Thu 14 Nov</t>
  </si>
  <si>
    <t>€ 500 + 50 No Limit Hold'em, Holland Casino, Amsterdam</t>
  </si>
  <si>
    <t>Fri 15 - Sat 16 Nov</t>
  </si>
  <si>
    <t>€ 800 + 80 No Limit Hold'em - Bounty, Holland Casino, Amsterdam</t>
  </si>
  <si>
    <t>Sat 16 - Sat 23 Nov</t>
  </si>
  <si>
    <t>FPS  € 1,000 + 100 No Limit Hold'em - Main Event - Final Day, Cercle Cadet, Paris</t>
  </si>
  <si>
    <t>Amsterdam - Paris</t>
  </si>
  <si>
    <t>Thu 21 - Sun 24 Nov</t>
  </si>
  <si>
    <t>GUKPT  £ 2,000 + 125 No Limit Hold'em - Main Event, Grosvenor Victoria Casino, London</t>
  </si>
  <si>
    <t>Paris-London</t>
  </si>
  <si>
    <t>Sat 23 Nov</t>
  </si>
  <si>
    <t>£ 300 + 30 No Limit Hold'em, Grosvenor Victoria Casino, London</t>
  </si>
  <si>
    <t>Wed 27 Nov - Mon 2 Dec</t>
  </si>
  <si>
    <t>UKIPT  £ 1,000 + 100 No Limit Hold'em Six Max - Main Event, Dusk Till Dawn, Nottingham</t>
  </si>
  <si>
    <t>Fri 29 Nov - Sun 1 Dec</t>
  </si>
  <si>
    <t>£ 300 + 30 No Limit Hold'em - Notts Cup Re-Entry, Dusk Till Dawn, Nottingham</t>
  </si>
  <si>
    <t>Sun 1 - Sun 2 Dec</t>
  </si>
  <si>
    <t>$ 1,000 + 80 No Limit Hold'em, Bellagio, Las Vegas</t>
  </si>
  <si>
    <t>Mon 2 - Tue 3 Dec</t>
  </si>
  <si>
    <t>$ 1,500 + 90 No Limit Hold'em, Bellagio, Las Vegas</t>
  </si>
  <si>
    <t>Tue 3 Dec</t>
  </si>
  <si>
    <t>Wed 4 Dec</t>
  </si>
  <si>
    <t>$ 5,000 + 180 No Limit Hold'em, Bellagio, Las Vegas</t>
  </si>
  <si>
    <t>Fri 6 - Wed 11 Dec</t>
  </si>
  <si>
    <t>WPT  $ 10,000 + 300 No Limit Hold'em - Main Event, Bellagio, Las Vegas</t>
  </si>
  <si>
    <t>Sun 8 - Thu 12 Dec</t>
  </si>
  <si>
    <t>EKA  € 1,000 + 100 No Limit Hold'em - EUREKA Main Event, Hilton Prague Hotel, Prague</t>
  </si>
  <si>
    <t xml:space="preserve">LV-Prague </t>
  </si>
  <si>
    <t>Tue 10 - Sat 14 Dec</t>
  </si>
  <si>
    <t>€ 1,100 No Limit Hold'em - Grand Live Day 1A, Andel's Hotel &amp; Card Casino, Prague</t>
  </si>
  <si>
    <t>Thu 12 - Wed 18 Dec</t>
  </si>
  <si>
    <t>EPT  € 5,000 + 300 No Limit Hold'em - EPT Main Event, Hilton Prague Hotel, Prague</t>
  </si>
  <si>
    <t>Sat 14 - Sun 15 Dec</t>
  </si>
  <si>
    <t>€ 2,000 + 200 No Limit Hold'em, Hilton Prague Hotel, Prague</t>
  </si>
  <si>
    <t>Mon 16 - Wed 18 Dec</t>
  </si>
  <si>
    <t>€ 10,000 + 300 No Limit Hold'em - EPT High Roller, Hilton Prague Hotel, Prague</t>
  </si>
  <si>
    <t>Wed 18 Dec</t>
  </si>
  <si>
    <t>€ 2,000 + 150 No Limit Hold'em - 6 Handed Turbo II, Hilton Prague Hotel, Prague</t>
  </si>
  <si>
    <t>Thu 26 - Mon 30 Dec</t>
  </si>
  <si>
    <t>€ 550 No Limit Hold'em - German Poker Tour ME Day 1a, Kings Casino, Rozvadov</t>
  </si>
  <si>
    <t>Итого</t>
  </si>
  <si>
    <t>England - Las Vegas</t>
  </si>
  <si>
    <t>Mon 25 - Sat 30 Mar</t>
  </si>
  <si>
    <t>Italy</t>
  </si>
  <si>
    <t>WPT  € 3,000 + 300 No Limit Hold'em - WPT Grand Prix, Casino Di Venezia, Venice</t>
  </si>
  <si>
    <t>France - Venice</t>
  </si>
  <si>
    <t>Venice - Cyprus</t>
  </si>
  <si>
    <t>Thu 11 Apr</t>
  </si>
  <si>
    <t>WPTN  € 1,500 + 150 No Limit Hold'em - WPT National, Casino Marbella, Marbella</t>
  </si>
  <si>
    <t>Fri 12 Apr</t>
  </si>
  <si>
    <t>€ 500 + 50 No Limit Hold'em, Casino Marbella, Marbella</t>
  </si>
  <si>
    <t>€ 1,000 + 100 No Limit Hold'em - CPT Event, Casino Marbella, Marbella</t>
  </si>
  <si>
    <t>Cyprus - Spain</t>
  </si>
  <si>
    <t>Spain - Berlin</t>
  </si>
  <si>
    <t>195-245</t>
  </si>
  <si>
    <t>Цена перелёта</t>
  </si>
  <si>
    <t>London-Nottingham</t>
  </si>
  <si>
    <t>Цена перелёта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</si>
</sst>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C09]#,##0"/>
    <numFmt numFmtId="165" formatCode="0.0"/>
    <numFmt numFmtId="167" formatCode="#,##0&quot;р.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left"/>
    </xf>
    <xf numFmtId="164" fontId="0" fillId="2" borderId="0" xfId="0" applyNumberFormat="1" applyFill="1"/>
    <xf numFmtId="0" fontId="3" fillId="0" borderId="0" xfId="0" applyFont="1"/>
    <xf numFmtId="164" fontId="3" fillId="2" borderId="0" xfId="0" applyNumberFormat="1" applyFont="1" applyFill="1"/>
    <xf numFmtId="49" fontId="3" fillId="0" borderId="0" xfId="0" applyNumberFormat="1" applyFont="1"/>
    <xf numFmtId="0" fontId="0" fillId="0" borderId="0" xfId="0" applyFont="1"/>
    <xf numFmtId="165" fontId="0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164" fontId="0" fillId="0" borderId="0" xfId="0" applyNumberFormat="1"/>
    <xf numFmtId="164" fontId="0" fillId="0" borderId="0" xfId="0" applyNumberFormat="1" applyFont="1"/>
    <xf numFmtId="167" fontId="0" fillId="0" borderId="0" xfId="0" applyNumberFormat="1"/>
    <xf numFmtId="167" fontId="0" fillId="0" borderId="0" xfId="0" applyNumberFormat="1" applyFont="1"/>
    <xf numFmtId="164" fontId="3" fillId="0" borderId="0" xfId="0" applyNumberFormat="1" applyFont="1" applyFill="1"/>
    <xf numFmtId="167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8"/>
  <sheetViews>
    <sheetView tabSelected="1" topLeftCell="B4" workbookViewId="0">
      <selection activeCell="B1" sqref="B1"/>
    </sheetView>
  </sheetViews>
  <sheetFormatPr defaultRowHeight="15" x14ac:dyDescent="0.25"/>
  <cols>
    <col min="1" max="1" width="13.140625" customWidth="1"/>
    <col min="2" max="2" width="11.42578125" customWidth="1"/>
    <col min="3" max="3" width="22.28515625" style="6" customWidth="1"/>
    <col min="4" max="4" width="13.140625" customWidth="1"/>
    <col min="5" max="5" width="23.5703125" customWidth="1"/>
    <col min="6" max="6" width="15" customWidth="1"/>
    <col min="7" max="7" width="23.7109375" customWidth="1"/>
    <col min="8" max="8" width="19.5703125" style="4" customWidth="1"/>
    <col min="9" max="9" width="20.140625" customWidth="1"/>
    <col min="10" max="10" width="25.85546875" style="17" customWidth="1"/>
    <col min="11" max="11" width="20.140625" style="15" customWidth="1"/>
    <col min="12" max="12" width="14.5703125" style="2" customWidth="1"/>
    <col min="19" max="19" width="21.7109375" customWidth="1"/>
  </cols>
  <sheetData>
    <row r="1" spans="1:12" x14ac:dyDescent="0.25">
      <c r="E1" s="1"/>
    </row>
    <row r="2" spans="1:12" x14ac:dyDescent="0.25">
      <c r="E2" s="1"/>
    </row>
    <row r="4" spans="1:12" x14ac:dyDescent="0.25">
      <c r="A4" t="s">
        <v>6</v>
      </c>
      <c r="B4" t="s">
        <v>3</v>
      </c>
      <c r="C4" s="6" t="s">
        <v>4</v>
      </c>
      <c r="D4" t="s">
        <v>5</v>
      </c>
      <c r="E4" t="s">
        <v>34</v>
      </c>
      <c r="F4" t="s">
        <v>35</v>
      </c>
      <c r="G4" t="s">
        <v>36</v>
      </c>
      <c r="H4" s="5" t="s">
        <v>38</v>
      </c>
      <c r="I4" t="s">
        <v>51</v>
      </c>
      <c r="J4" s="17" t="s">
        <v>428</v>
      </c>
      <c r="K4" s="15" t="s">
        <v>430</v>
      </c>
      <c r="L4" s="2" t="s">
        <v>57</v>
      </c>
    </row>
    <row r="5" spans="1:12" x14ac:dyDescent="0.25">
      <c r="A5">
        <v>1</v>
      </c>
      <c r="B5">
        <v>550</v>
      </c>
      <c r="C5" s="6">
        <f>B5*D5</f>
        <v>550</v>
      </c>
      <c r="D5">
        <v>1</v>
      </c>
      <c r="E5" s="1" t="s">
        <v>0</v>
      </c>
      <c r="F5" s="1" t="s">
        <v>1</v>
      </c>
      <c r="G5" s="14" t="s">
        <v>2</v>
      </c>
      <c r="H5" s="4">
        <v>217</v>
      </c>
    </row>
    <row r="6" spans="1:12" x14ac:dyDescent="0.25">
      <c r="A6">
        <f>A5+1</f>
        <v>2</v>
      </c>
      <c r="B6">
        <v>2150</v>
      </c>
      <c r="C6" s="6">
        <f t="shared" ref="C6:C90" si="0">B6*D6</f>
        <v>2150</v>
      </c>
      <c r="D6">
        <v>1</v>
      </c>
      <c r="E6" t="s">
        <v>7</v>
      </c>
      <c r="F6" t="s">
        <v>8</v>
      </c>
      <c r="G6" t="s">
        <v>9</v>
      </c>
      <c r="H6" s="4">
        <v>109</v>
      </c>
      <c r="I6" t="s">
        <v>37</v>
      </c>
      <c r="J6" s="17">
        <v>7800</v>
      </c>
      <c r="K6" s="15">
        <f>J6/33.3</f>
        <v>234.23423423423426</v>
      </c>
    </row>
    <row r="7" spans="1:12" x14ac:dyDescent="0.25">
      <c r="B7">
        <v>1000</v>
      </c>
      <c r="C7" s="6">
        <v>1000</v>
      </c>
      <c r="D7">
        <v>1</v>
      </c>
      <c r="H7" s="4">
        <v>110</v>
      </c>
    </row>
    <row r="8" spans="1:12" x14ac:dyDescent="0.25">
      <c r="A8">
        <f>A6+1</f>
        <v>3</v>
      </c>
      <c r="B8">
        <v>5200</v>
      </c>
      <c r="C8" s="6">
        <f t="shared" si="0"/>
        <v>5200</v>
      </c>
      <c r="D8">
        <v>1</v>
      </c>
      <c r="E8" t="s">
        <v>10</v>
      </c>
      <c r="F8" t="s">
        <v>8</v>
      </c>
      <c r="G8" t="s">
        <v>11</v>
      </c>
      <c r="H8" s="4">
        <v>57</v>
      </c>
    </row>
    <row r="9" spans="1:12" x14ac:dyDescent="0.25">
      <c r="A9">
        <f>A8+1</f>
        <v>4</v>
      </c>
      <c r="B9">
        <v>2150</v>
      </c>
      <c r="C9" s="6">
        <f t="shared" si="0"/>
        <v>2150</v>
      </c>
      <c r="D9">
        <v>1</v>
      </c>
      <c r="E9" t="s">
        <v>12</v>
      </c>
      <c r="F9" t="s">
        <v>8</v>
      </c>
      <c r="G9" t="s">
        <v>13</v>
      </c>
      <c r="H9" s="4">
        <v>208</v>
      </c>
    </row>
    <row r="10" spans="1:12" x14ac:dyDescent="0.25">
      <c r="B10">
        <v>1000</v>
      </c>
      <c r="C10" s="6">
        <v>1000</v>
      </c>
      <c r="D10">
        <v>1</v>
      </c>
      <c r="H10" s="4">
        <v>110</v>
      </c>
    </row>
    <row r="11" spans="1:12" x14ac:dyDescent="0.25">
      <c r="A11">
        <f>A9+1</f>
        <v>5</v>
      </c>
      <c r="B11">
        <v>2150</v>
      </c>
      <c r="C11" s="6">
        <f t="shared" si="0"/>
        <v>2150</v>
      </c>
      <c r="D11">
        <v>1</v>
      </c>
      <c r="E11" t="s">
        <v>14</v>
      </c>
      <c r="F11" t="s">
        <v>8</v>
      </c>
      <c r="G11" t="s">
        <v>15</v>
      </c>
      <c r="H11" s="4">
        <v>245</v>
      </c>
    </row>
    <row r="12" spans="1:12" x14ac:dyDescent="0.25">
      <c r="A12">
        <f t="shared" ref="A12:A102" si="1">A11+1</f>
        <v>6</v>
      </c>
      <c r="B12">
        <v>5300</v>
      </c>
      <c r="C12" s="6">
        <f t="shared" si="0"/>
        <v>5300</v>
      </c>
      <c r="D12">
        <v>1</v>
      </c>
      <c r="E12" t="s">
        <v>16</v>
      </c>
      <c r="F12" t="s">
        <v>8</v>
      </c>
      <c r="G12" t="s">
        <v>17</v>
      </c>
      <c r="H12" s="4">
        <v>96</v>
      </c>
    </row>
    <row r="13" spans="1:12" x14ac:dyDescent="0.25">
      <c r="B13">
        <v>1000</v>
      </c>
      <c r="C13" s="6">
        <v>1000</v>
      </c>
      <c r="D13">
        <v>1</v>
      </c>
      <c r="H13" s="4">
        <v>110</v>
      </c>
    </row>
    <row r="14" spans="1:12" x14ac:dyDescent="0.25">
      <c r="A14">
        <f>A12+1</f>
        <v>7</v>
      </c>
      <c r="B14">
        <v>2150</v>
      </c>
      <c r="C14" s="6">
        <f t="shared" si="0"/>
        <v>2150</v>
      </c>
      <c r="D14">
        <v>1</v>
      </c>
      <c r="E14" t="s">
        <v>18</v>
      </c>
      <c r="F14" t="s">
        <v>8</v>
      </c>
      <c r="G14" t="s">
        <v>19</v>
      </c>
      <c r="H14" s="4">
        <v>312</v>
      </c>
    </row>
    <row r="15" spans="1:12" x14ac:dyDescent="0.25">
      <c r="A15">
        <f t="shared" si="1"/>
        <v>8</v>
      </c>
      <c r="B15">
        <v>5300</v>
      </c>
      <c r="C15" s="6">
        <f t="shared" si="0"/>
        <v>5300</v>
      </c>
      <c r="D15">
        <v>1</v>
      </c>
      <c r="E15" t="s">
        <v>20</v>
      </c>
      <c r="F15" t="s">
        <v>8</v>
      </c>
      <c r="G15" t="s">
        <v>21</v>
      </c>
      <c r="H15" s="4">
        <v>44</v>
      </c>
    </row>
    <row r="16" spans="1:12" x14ac:dyDescent="0.25">
      <c r="B16">
        <v>1000</v>
      </c>
      <c r="C16" s="6">
        <v>1000</v>
      </c>
      <c r="D16">
        <v>1</v>
      </c>
      <c r="H16" s="4">
        <v>110</v>
      </c>
    </row>
    <row r="17" spans="1:11" x14ac:dyDescent="0.25">
      <c r="A17">
        <f>A15+1</f>
        <v>9</v>
      </c>
      <c r="B17">
        <v>10300</v>
      </c>
      <c r="C17" s="6">
        <f t="shared" si="0"/>
        <v>10300</v>
      </c>
      <c r="D17">
        <v>1</v>
      </c>
      <c r="E17" t="s">
        <v>22</v>
      </c>
      <c r="F17" t="s">
        <v>8</v>
      </c>
      <c r="G17" t="s">
        <v>23</v>
      </c>
      <c r="H17" s="4">
        <v>88</v>
      </c>
    </row>
    <row r="18" spans="1:11" x14ac:dyDescent="0.25">
      <c r="A18">
        <f t="shared" si="1"/>
        <v>10</v>
      </c>
      <c r="B18">
        <v>1100</v>
      </c>
      <c r="C18" s="6">
        <f t="shared" si="0"/>
        <v>979</v>
      </c>
      <c r="D18">
        <v>0.89</v>
      </c>
      <c r="E18" t="s">
        <v>25</v>
      </c>
      <c r="F18" t="s">
        <v>26</v>
      </c>
      <c r="G18" t="s">
        <v>27</v>
      </c>
      <c r="H18" s="4">
        <v>1338</v>
      </c>
      <c r="I18" t="s">
        <v>24</v>
      </c>
      <c r="J18" s="17">
        <v>45500</v>
      </c>
      <c r="K18" s="15">
        <f t="shared" ref="K18:K92" si="2">J18/33.3</f>
        <v>1366.3663663663665</v>
      </c>
    </row>
    <row r="19" spans="1:11" x14ac:dyDescent="0.25">
      <c r="B19">
        <v>1000</v>
      </c>
      <c r="C19" s="6">
        <v>1000</v>
      </c>
      <c r="D19">
        <v>1</v>
      </c>
      <c r="H19" s="4">
        <v>110</v>
      </c>
    </row>
    <row r="20" spans="1:11" x14ac:dyDescent="0.25">
      <c r="A20">
        <f>A18+1</f>
        <v>11</v>
      </c>
      <c r="B20">
        <v>1100</v>
      </c>
      <c r="C20" s="6">
        <f t="shared" si="0"/>
        <v>979</v>
      </c>
      <c r="D20">
        <v>0.89</v>
      </c>
      <c r="E20" t="s">
        <v>28</v>
      </c>
      <c r="F20" t="s">
        <v>26</v>
      </c>
      <c r="G20" t="s">
        <v>29</v>
      </c>
      <c r="H20" s="4">
        <v>210</v>
      </c>
    </row>
    <row r="21" spans="1:11" x14ac:dyDescent="0.25">
      <c r="A21">
        <f t="shared" si="1"/>
        <v>12</v>
      </c>
      <c r="B21">
        <v>1100</v>
      </c>
      <c r="C21" s="6">
        <f t="shared" si="0"/>
        <v>979</v>
      </c>
      <c r="D21">
        <v>0.89</v>
      </c>
      <c r="E21" t="s">
        <v>30</v>
      </c>
      <c r="F21" t="s">
        <v>26</v>
      </c>
      <c r="G21" t="s">
        <v>31</v>
      </c>
      <c r="H21" s="4">
        <v>523</v>
      </c>
    </row>
    <row r="22" spans="1:11" x14ac:dyDescent="0.25">
      <c r="B22">
        <v>1000</v>
      </c>
      <c r="C22" s="6">
        <v>1000</v>
      </c>
      <c r="D22">
        <v>1</v>
      </c>
      <c r="H22" s="4">
        <v>110</v>
      </c>
    </row>
    <row r="23" spans="1:11" x14ac:dyDescent="0.25">
      <c r="A23">
        <f>A21+1</f>
        <v>13</v>
      </c>
      <c r="B23">
        <f>1150+3000</f>
        <v>4150</v>
      </c>
      <c r="C23" s="6">
        <f t="shared" si="0"/>
        <v>3693.5</v>
      </c>
      <c r="D23">
        <v>0.89</v>
      </c>
      <c r="E23" t="s">
        <v>32</v>
      </c>
      <c r="F23" t="s">
        <v>26</v>
      </c>
      <c r="G23" t="s">
        <v>33</v>
      </c>
      <c r="H23" s="4">
        <f>83+257</f>
        <v>340</v>
      </c>
    </row>
    <row r="24" spans="1:11" x14ac:dyDescent="0.25">
      <c r="A24">
        <f t="shared" si="1"/>
        <v>14</v>
      </c>
      <c r="B24">
        <v>1650</v>
      </c>
      <c r="C24" s="6">
        <f t="shared" si="0"/>
        <v>1468.5</v>
      </c>
      <c r="D24">
        <v>0.89</v>
      </c>
      <c r="E24" t="s">
        <v>39</v>
      </c>
      <c r="F24" t="s">
        <v>26</v>
      </c>
      <c r="G24" t="s">
        <v>40</v>
      </c>
      <c r="H24" s="4">
        <v>355</v>
      </c>
    </row>
    <row r="25" spans="1:11" x14ac:dyDescent="0.25">
      <c r="B25">
        <v>1000</v>
      </c>
      <c r="C25" s="6">
        <v>1000</v>
      </c>
      <c r="D25">
        <v>1</v>
      </c>
      <c r="H25" s="4">
        <v>110</v>
      </c>
    </row>
    <row r="26" spans="1:11" x14ac:dyDescent="0.25">
      <c r="A26">
        <f>A24+1</f>
        <v>15</v>
      </c>
      <c r="B26">
        <v>10600</v>
      </c>
      <c r="C26" s="6">
        <f t="shared" si="0"/>
        <v>9434</v>
      </c>
      <c r="D26">
        <v>0.89</v>
      </c>
      <c r="E26" t="s">
        <v>41</v>
      </c>
      <c r="F26" t="s">
        <v>26</v>
      </c>
      <c r="G26" t="s">
        <v>42</v>
      </c>
      <c r="H26" s="4">
        <v>629</v>
      </c>
    </row>
    <row r="27" spans="1:11" x14ac:dyDescent="0.25">
      <c r="A27">
        <f t="shared" si="1"/>
        <v>16</v>
      </c>
      <c r="B27">
        <v>1100</v>
      </c>
      <c r="C27" s="6">
        <f t="shared" si="0"/>
        <v>979</v>
      </c>
      <c r="D27">
        <v>0.89</v>
      </c>
      <c r="E27" t="s">
        <v>43</v>
      </c>
      <c r="F27" t="s">
        <v>26</v>
      </c>
      <c r="G27" t="s">
        <v>44</v>
      </c>
      <c r="H27" s="4">
        <v>203</v>
      </c>
    </row>
    <row r="28" spans="1:11" x14ac:dyDescent="0.25">
      <c r="B28">
        <v>1000</v>
      </c>
      <c r="C28" s="6">
        <v>1000</v>
      </c>
      <c r="D28">
        <v>1</v>
      </c>
      <c r="H28" s="4">
        <v>110</v>
      </c>
    </row>
    <row r="29" spans="1:11" x14ac:dyDescent="0.25">
      <c r="A29">
        <f>A27+1</f>
        <v>17</v>
      </c>
      <c r="B29">
        <v>5000</v>
      </c>
      <c r="C29" s="6">
        <f t="shared" si="0"/>
        <v>4450</v>
      </c>
      <c r="D29">
        <v>0.89</v>
      </c>
      <c r="E29" t="s">
        <v>45</v>
      </c>
      <c r="F29" t="s">
        <v>26</v>
      </c>
      <c r="G29" t="s">
        <v>46</v>
      </c>
      <c r="H29" s="4">
        <v>36</v>
      </c>
    </row>
    <row r="30" spans="1:11" x14ac:dyDescent="0.25">
      <c r="A30">
        <f t="shared" si="1"/>
        <v>18</v>
      </c>
      <c r="B30">
        <v>600</v>
      </c>
      <c r="C30" s="6">
        <f t="shared" si="0"/>
        <v>534</v>
      </c>
      <c r="D30">
        <v>0.89</v>
      </c>
      <c r="E30" t="s">
        <v>47</v>
      </c>
      <c r="F30" t="s">
        <v>26</v>
      </c>
      <c r="G30" t="s">
        <v>48</v>
      </c>
      <c r="H30" s="4">
        <v>94</v>
      </c>
    </row>
    <row r="31" spans="1:11" x14ac:dyDescent="0.25">
      <c r="B31">
        <v>1000</v>
      </c>
      <c r="C31" s="6">
        <v>1000</v>
      </c>
      <c r="D31">
        <v>1</v>
      </c>
      <c r="H31" s="4">
        <v>110</v>
      </c>
    </row>
    <row r="32" spans="1:11" x14ac:dyDescent="0.25">
      <c r="A32">
        <f>A30+1</f>
        <v>19</v>
      </c>
      <c r="B32">
        <v>5000</v>
      </c>
      <c r="C32" s="6">
        <f t="shared" si="0"/>
        <v>4450</v>
      </c>
      <c r="D32">
        <v>0.89</v>
      </c>
      <c r="E32" t="s">
        <v>49</v>
      </c>
      <c r="F32" t="s">
        <v>26</v>
      </c>
      <c r="G32" t="s">
        <v>50</v>
      </c>
      <c r="H32" s="4">
        <v>42</v>
      </c>
    </row>
    <row r="33" spans="1:12" x14ac:dyDescent="0.25">
      <c r="A33">
        <f t="shared" si="1"/>
        <v>20</v>
      </c>
      <c r="B33">
        <v>800</v>
      </c>
      <c r="C33" s="6">
        <f t="shared" si="0"/>
        <v>800</v>
      </c>
      <c r="D33">
        <v>1</v>
      </c>
      <c r="E33" t="s">
        <v>52</v>
      </c>
      <c r="F33" t="s">
        <v>53</v>
      </c>
      <c r="G33" t="s">
        <v>54</v>
      </c>
      <c r="H33" s="4">
        <f>11750/750</f>
        <v>15.666666666666666</v>
      </c>
      <c r="I33" t="s">
        <v>55</v>
      </c>
      <c r="J33" s="17">
        <v>39000</v>
      </c>
      <c r="K33" s="15">
        <f t="shared" si="2"/>
        <v>1171.1711711711712</v>
      </c>
      <c r="L33" s="2" t="s">
        <v>56</v>
      </c>
    </row>
    <row r="34" spans="1:12" x14ac:dyDescent="0.25">
      <c r="B34">
        <v>1000</v>
      </c>
      <c r="C34" s="6">
        <v>1000</v>
      </c>
      <c r="D34">
        <v>1</v>
      </c>
      <c r="H34" s="4">
        <v>110</v>
      </c>
    </row>
    <row r="35" spans="1:12" x14ac:dyDescent="0.25">
      <c r="A35">
        <f>A33+1</f>
        <v>21</v>
      </c>
      <c r="B35">
        <v>1100</v>
      </c>
      <c r="C35" s="6">
        <f t="shared" si="0"/>
        <v>1100</v>
      </c>
      <c r="D35">
        <v>1</v>
      </c>
      <c r="E35" t="s">
        <v>58</v>
      </c>
      <c r="F35" t="s">
        <v>53</v>
      </c>
      <c r="G35" t="s">
        <v>59</v>
      </c>
      <c r="H35" s="4">
        <f>41322/1000</f>
        <v>41.322000000000003</v>
      </c>
      <c r="L35" s="3" t="s">
        <v>66</v>
      </c>
    </row>
    <row r="36" spans="1:12" x14ac:dyDescent="0.25">
      <c r="A36">
        <f t="shared" si="1"/>
        <v>22</v>
      </c>
      <c r="B36">
        <v>5000</v>
      </c>
      <c r="C36" s="6">
        <f t="shared" si="0"/>
        <v>5000</v>
      </c>
      <c r="D36">
        <v>1</v>
      </c>
      <c r="E36" t="s">
        <v>60</v>
      </c>
      <c r="F36" t="s">
        <v>53</v>
      </c>
      <c r="G36" t="s">
        <v>61</v>
      </c>
      <c r="H36" s="4">
        <f>(72000+45000+28800+19800+14400)/5000</f>
        <v>36</v>
      </c>
      <c r="L36" s="3" t="s">
        <v>66</v>
      </c>
    </row>
    <row r="37" spans="1:12" x14ac:dyDescent="0.25">
      <c r="B37">
        <v>1000</v>
      </c>
      <c r="C37" s="6">
        <v>1000</v>
      </c>
      <c r="D37">
        <v>1</v>
      </c>
      <c r="H37" s="4">
        <v>110</v>
      </c>
      <c r="L37" s="3"/>
    </row>
    <row r="38" spans="1:12" x14ac:dyDescent="0.25">
      <c r="A38">
        <f>A36+1</f>
        <v>23</v>
      </c>
      <c r="B38">
        <v>2200</v>
      </c>
      <c r="C38" s="6">
        <f t="shared" si="0"/>
        <v>2200</v>
      </c>
      <c r="D38">
        <v>1</v>
      </c>
      <c r="E38" t="s">
        <v>62</v>
      </c>
      <c r="F38" t="s">
        <v>53</v>
      </c>
      <c r="G38" t="s">
        <v>63</v>
      </c>
      <c r="H38" s="4">
        <f>259440/2000</f>
        <v>129.72</v>
      </c>
      <c r="L38" s="3" t="s">
        <v>66</v>
      </c>
    </row>
    <row r="39" spans="1:12" x14ac:dyDescent="0.25">
      <c r="A39">
        <f t="shared" si="1"/>
        <v>24</v>
      </c>
      <c r="B39">
        <v>550</v>
      </c>
      <c r="C39" s="6">
        <f t="shared" si="0"/>
        <v>550</v>
      </c>
      <c r="D39">
        <v>1</v>
      </c>
      <c r="E39" t="s">
        <v>64</v>
      </c>
      <c r="F39" t="s">
        <v>53</v>
      </c>
      <c r="G39" t="s">
        <v>65</v>
      </c>
      <c r="H39" s="4">
        <f>12690/550</f>
        <v>23.072727272727274</v>
      </c>
      <c r="L39" s="3" t="s">
        <v>66</v>
      </c>
    </row>
    <row r="40" spans="1:12" x14ac:dyDescent="0.25">
      <c r="B40">
        <v>1000</v>
      </c>
      <c r="C40" s="6">
        <v>1000</v>
      </c>
      <c r="D40">
        <v>1</v>
      </c>
      <c r="H40" s="4">
        <v>110</v>
      </c>
      <c r="L40" s="3"/>
    </row>
    <row r="41" spans="1:12" x14ac:dyDescent="0.25">
      <c r="A41">
        <f>A39+1</f>
        <v>25</v>
      </c>
      <c r="B41">
        <v>2600</v>
      </c>
      <c r="C41" s="6">
        <f t="shared" si="0"/>
        <v>3536.0000000000005</v>
      </c>
      <c r="D41">
        <v>1.36</v>
      </c>
      <c r="E41" t="s">
        <v>68</v>
      </c>
      <c r="F41" t="s">
        <v>67</v>
      </c>
      <c r="G41" t="s">
        <v>69</v>
      </c>
      <c r="H41" s="4">
        <v>220</v>
      </c>
      <c r="I41" t="s">
        <v>72</v>
      </c>
      <c r="J41" s="17">
        <v>6369</v>
      </c>
      <c r="K41" s="15">
        <f t="shared" si="2"/>
        <v>191.26126126126127</v>
      </c>
    </row>
    <row r="42" spans="1:12" x14ac:dyDescent="0.25">
      <c r="A42">
        <f t="shared" si="1"/>
        <v>26</v>
      </c>
      <c r="B42">
        <v>1100</v>
      </c>
      <c r="C42" s="6">
        <f t="shared" si="0"/>
        <v>1496</v>
      </c>
      <c r="D42">
        <v>1.36</v>
      </c>
      <c r="E42" t="s">
        <v>70</v>
      </c>
      <c r="F42" t="s">
        <v>67</v>
      </c>
      <c r="G42" t="s">
        <v>71</v>
      </c>
      <c r="H42" s="4">
        <v>95</v>
      </c>
    </row>
    <row r="43" spans="1:12" x14ac:dyDescent="0.25">
      <c r="B43">
        <v>1000</v>
      </c>
      <c r="C43" s="6">
        <v>1000</v>
      </c>
      <c r="D43">
        <v>1</v>
      </c>
      <c r="H43" s="4">
        <v>110</v>
      </c>
    </row>
    <row r="44" spans="1:12" x14ac:dyDescent="0.25">
      <c r="A44">
        <f>A42+1</f>
        <v>27</v>
      </c>
      <c r="B44">
        <v>3500</v>
      </c>
      <c r="C44" s="6">
        <f t="shared" si="0"/>
        <v>4760</v>
      </c>
      <c r="D44">
        <v>1.36</v>
      </c>
      <c r="E44" t="s">
        <v>73</v>
      </c>
      <c r="F44" t="s">
        <v>74</v>
      </c>
      <c r="G44" t="s">
        <v>75</v>
      </c>
      <c r="H44" s="4">
        <v>254</v>
      </c>
      <c r="I44" t="s">
        <v>76</v>
      </c>
      <c r="J44" s="17">
        <v>5400</v>
      </c>
      <c r="K44" s="15">
        <f t="shared" si="2"/>
        <v>162.16216216216219</v>
      </c>
    </row>
    <row r="45" spans="1:12" x14ac:dyDescent="0.25">
      <c r="A45">
        <f t="shared" si="1"/>
        <v>28</v>
      </c>
      <c r="B45">
        <v>1100</v>
      </c>
      <c r="C45" s="6">
        <f t="shared" si="0"/>
        <v>1496</v>
      </c>
      <c r="D45">
        <v>1.36</v>
      </c>
      <c r="E45" t="s">
        <v>77</v>
      </c>
      <c r="F45" t="s">
        <v>74</v>
      </c>
      <c r="G45" t="s">
        <v>78</v>
      </c>
      <c r="H45" s="4">
        <v>34</v>
      </c>
    </row>
    <row r="46" spans="1:12" x14ac:dyDescent="0.25">
      <c r="B46">
        <v>1000</v>
      </c>
      <c r="C46" s="6">
        <v>1000</v>
      </c>
      <c r="D46">
        <v>1</v>
      </c>
      <c r="H46" s="4">
        <v>110</v>
      </c>
    </row>
    <row r="47" spans="1:12" x14ac:dyDescent="0.25">
      <c r="A47">
        <f>A45+1</f>
        <v>29</v>
      </c>
      <c r="B47">
        <v>550</v>
      </c>
      <c r="C47" s="6">
        <f t="shared" si="0"/>
        <v>748</v>
      </c>
      <c r="D47">
        <v>1.36</v>
      </c>
      <c r="E47" t="s">
        <v>79</v>
      </c>
      <c r="F47" t="s">
        <v>74</v>
      </c>
      <c r="G47" t="s">
        <v>80</v>
      </c>
      <c r="H47" s="4">
        <v>72</v>
      </c>
    </row>
    <row r="48" spans="1:12" x14ac:dyDescent="0.25">
      <c r="A48">
        <f t="shared" si="1"/>
        <v>30</v>
      </c>
      <c r="B48">
        <v>450</v>
      </c>
      <c r="C48" s="6">
        <f t="shared" si="0"/>
        <v>612</v>
      </c>
      <c r="D48">
        <v>1.36</v>
      </c>
      <c r="E48" t="s">
        <v>81</v>
      </c>
      <c r="F48" t="s">
        <v>74</v>
      </c>
      <c r="G48" t="s">
        <v>82</v>
      </c>
      <c r="H48" s="4">
        <f>9942/400</f>
        <v>24.855</v>
      </c>
      <c r="L48" s="3" t="s">
        <v>66</v>
      </c>
    </row>
    <row r="49" spans="1:12" x14ac:dyDescent="0.25">
      <c r="B49">
        <v>1000</v>
      </c>
      <c r="C49" s="6">
        <v>1000</v>
      </c>
      <c r="D49">
        <v>1</v>
      </c>
      <c r="H49" s="4">
        <v>110</v>
      </c>
      <c r="L49" s="3"/>
    </row>
    <row r="50" spans="1:12" x14ac:dyDescent="0.25">
      <c r="A50">
        <f>A48+1</f>
        <v>31</v>
      </c>
      <c r="B50">
        <v>1100</v>
      </c>
      <c r="C50" s="6">
        <f t="shared" si="0"/>
        <v>1100</v>
      </c>
      <c r="D50">
        <v>1</v>
      </c>
      <c r="E50" t="s">
        <v>83</v>
      </c>
      <c r="F50" t="s">
        <v>53</v>
      </c>
      <c r="G50" t="s">
        <v>84</v>
      </c>
      <c r="H50" s="4">
        <f>78569/1000</f>
        <v>78.569000000000003</v>
      </c>
      <c r="I50" t="s">
        <v>85</v>
      </c>
      <c r="J50" s="17">
        <v>5300</v>
      </c>
      <c r="K50" s="15">
        <f t="shared" si="2"/>
        <v>159.15915915915917</v>
      </c>
      <c r="L50" s="3" t="s">
        <v>66</v>
      </c>
    </row>
    <row r="51" spans="1:12" x14ac:dyDescent="0.25">
      <c r="A51">
        <f t="shared" si="1"/>
        <v>32</v>
      </c>
      <c r="B51">
        <v>800</v>
      </c>
      <c r="C51" s="6">
        <f t="shared" si="0"/>
        <v>800</v>
      </c>
      <c r="D51">
        <v>1</v>
      </c>
      <c r="E51" t="s">
        <v>86</v>
      </c>
      <c r="F51" t="s">
        <v>53</v>
      </c>
      <c r="G51" t="s">
        <v>54</v>
      </c>
      <c r="H51" s="4">
        <f>(11770+7427+5682+4262+3003+2354+1826+1623+1421+1218)/750</f>
        <v>54.114666666666665</v>
      </c>
      <c r="L51" s="3" t="s">
        <v>66</v>
      </c>
    </row>
    <row r="52" spans="1:12" x14ac:dyDescent="0.25">
      <c r="B52">
        <v>1000</v>
      </c>
      <c r="C52" s="6">
        <v>1000</v>
      </c>
      <c r="D52">
        <v>1</v>
      </c>
      <c r="H52" s="4">
        <v>110</v>
      </c>
      <c r="L52" s="3"/>
    </row>
    <row r="53" spans="1:12" x14ac:dyDescent="0.25">
      <c r="A53">
        <f>A51+1</f>
        <v>33</v>
      </c>
      <c r="B53">
        <v>1100</v>
      </c>
      <c r="C53" s="6">
        <f t="shared" si="0"/>
        <v>1100</v>
      </c>
      <c r="D53">
        <v>1</v>
      </c>
      <c r="E53" t="s">
        <v>87</v>
      </c>
      <c r="F53" t="s">
        <v>53</v>
      </c>
      <c r="G53" t="s">
        <v>59</v>
      </c>
      <c r="H53" s="4">
        <f>70809/1000</f>
        <v>70.808999999999997</v>
      </c>
      <c r="L53" s="3" t="s">
        <v>66</v>
      </c>
    </row>
    <row r="54" spans="1:12" x14ac:dyDescent="0.25">
      <c r="A54">
        <f t="shared" si="1"/>
        <v>34</v>
      </c>
      <c r="B54">
        <v>550</v>
      </c>
      <c r="C54" s="6">
        <f t="shared" si="0"/>
        <v>550</v>
      </c>
      <c r="D54">
        <v>1</v>
      </c>
      <c r="E54" t="s">
        <v>88</v>
      </c>
      <c r="F54" t="s">
        <v>53</v>
      </c>
      <c r="G54" t="s">
        <v>89</v>
      </c>
      <c r="H54" s="4">
        <f>31526/500</f>
        <v>63.052</v>
      </c>
      <c r="L54" s="3" t="s">
        <v>66</v>
      </c>
    </row>
    <row r="55" spans="1:12" x14ac:dyDescent="0.25">
      <c r="B55">
        <v>1000</v>
      </c>
      <c r="C55" s="6">
        <v>1000</v>
      </c>
      <c r="D55">
        <v>1</v>
      </c>
      <c r="H55" s="4">
        <v>110</v>
      </c>
      <c r="L55" s="3"/>
    </row>
    <row r="56" spans="1:12" x14ac:dyDescent="0.25">
      <c r="A56">
        <f>A54+1</f>
        <v>35</v>
      </c>
      <c r="B56">
        <v>2200</v>
      </c>
      <c r="C56" s="6">
        <f t="shared" si="0"/>
        <v>2200</v>
      </c>
      <c r="D56">
        <v>1</v>
      </c>
      <c r="E56" t="s">
        <v>90</v>
      </c>
      <c r="F56" t="s">
        <v>53</v>
      </c>
      <c r="G56" t="s">
        <v>91</v>
      </c>
      <c r="H56" s="4">
        <f>(115000+80000+50000+36237+28000+22500+18000+14000+11000+8500+8500+8500+6600*3+5700*3+5000*3+4400*3+4000*3)/2000</f>
        <v>238.66849999999999</v>
      </c>
      <c r="L56" s="3" t="s">
        <v>66</v>
      </c>
    </row>
    <row r="57" spans="1:12" x14ac:dyDescent="0.25">
      <c r="A57">
        <f t="shared" si="1"/>
        <v>36</v>
      </c>
      <c r="B57">
        <v>2000</v>
      </c>
      <c r="C57" s="6">
        <f t="shared" si="0"/>
        <v>2000</v>
      </c>
      <c r="D57">
        <v>1</v>
      </c>
      <c r="E57" t="s">
        <v>92</v>
      </c>
      <c r="F57" t="s">
        <v>53</v>
      </c>
      <c r="G57" t="s">
        <v>93</v>
      </c>
      <c r="H57" s="4">
        <f>61200/2000</f>
        <v>30.6</v>
      </c>
    </row>
    <row r="58" spans="1:12" x14ac:dyDescent="0.25">
      <c r="B58">
        <v>1000</v>
      </c>
      <c r="C58" s="6">
        <v>1000</v>
      </c>
      <c r="D58">
        <v>1</v>
      </c>
      <c r="H58" s="4">
        <v>110</v>
      </c>
    </row>
    <row r="59" spans="1:12" x14ac:dyDescent="0.25">
      <c r="A59">
        <f>A57+1</f>
        <v>37</v>
      </c>
      <c r="B59">
        <v>770</v>
      </c>
      <c r="C59" s="6">
        <f t="shared" si="0"/>
        <v>1270.5</v>
      </c>
      <c r="D59">
        <v>1.65</v>
      </c>
      <c r="E59" t="s">
        <v>94</v>
      </c>
      <c r="F59" t="s">
        <v>95</v>
      </c>
      <c r="G59" t="s">
        <v>96</v>
      </c>
      <c r="H59" s="4">
        <v>1099</v>
      </c>
      <c r="I59" t="s">
        <v>97</v>
      </c>
      <c r="J59" s="17">
        <v>2300</v>
      </c>
      <c r="K59" s="15">
        <f t="shared" si="2"/>
        <v>69.069069069069073</v>
      </c>
    </row>
    <row r="60" spans="1:12" x14ac:dyDescent="0.25">
      <c r="A60">
        <f t="shared" si="1"/>
        <v>38</v>
      </c>
      <c r="B60">
        <v>1100</v>
      </c>
      <c r="C60" s="6">
        <f t="shared" si="0"/>
        <v>1815</v>
      </c>
      <c r="D60">
        <v>1.65</v>
      </c>
      <c r="E60" t="s">
        <v>98</v>
      </c>
      <c r="F60" t="s">
        <v>95</v>
      </c>
      <c r="G60" t="s">
        <v>99</v>
      </c>
      <c r="H60" s="4">
        <v>65</v>
      </c>
    </row>
    <row r="61" spans="1:12" x14ac:dyDescent="0.25">
      <c r="B61">
        <v>1000</v>
      </c>
      <c r="C61" s="6">
        <v>1000</v>
      </c>
      <c r="D61">
        <v>1</v>
      </c>
      <c r="H61" s="4">
        <v>110</v>
      </c>
    </row>
    <row r="62" spans="1:12" x14ac:dyDescent="0.25">
      <c r="A62">
        <f>A60+1</f>
        <v>39</v>
      </c>
      <c r="B62">
        <v>2150</v>
      </c>
      <c r="C62" s="6">
        <f t="shared" si="0"/>
        <v>3547.5</v>
      </c>
      <c r="D62">
        <v>1.65</v>
      </c>
      <c r="E62" t="s">
        <v>100</v>
      </c>
      <c r="F62" t="s">
        <v>95</v>
      </c>
      <c r="G62" t="s">
        <v>101</v>
      </c>
      <c r="H62" s="4">
        <v>219</v>
      </c>
    </row>
    <row r="63" spans="1:12" x14ac:dyDescent="0.25">
      <c r="A63">
        <f t="shared" si="1"/>
        <v>40</v>
      </c>
      <c r="B63">
        <v>5250</v>
      </c>
      <c r="C63" s="6">
        <f t="shared" si="0"/>
        <v>8662.5</v>
      </c>
      <c r="D63">
        <v>1.65</v>
      </c>
      <c r="E63" t="s">
        <v>102</v>
      </c>
      <c r="F63" t="s">
        <v>95</v>
      </c>
      <c r="G63" t="s">
        <v>103</v>
      </c>
      <c r="H63" s="4">
        <v>647</v>
      </c>
    </row>
    <row r="64" spans="1:12" x14ac:dyDescent="0.25">
      <c r="B64">
        <v>1000</v>
      </c>
      <c r="C64" s="6">
        <v>1000</v>
      </c>
      <c r="D64">
        <v>1</v>
      </c>
      <c r="H64" s="4">
        <v>110</v>
      </c>
    </row>
    <row r="65" spans="1:11" x14ac:dyDescent="0.25">
      <c r="A65">
        <f>A63+1</f>
        <v>41</v>
      </c>
      <c r="B65">
        <v>2150</v>
      </c>
      <c r="C65" s="6">
        <f t="shared" si="0"/>
        <v>3547.5</v>
      </c>
      <c r="D65">
        <v>1.65</v>
      </c>
      <c r="E65" t="s">
        <v>104</v>
      </c>
      <c r="F65" t="s">
        <v>95</v>
      </c>
      <c r="G65" t="s">
        <v>105</v>
      </c>
      <c r="H65" s="4">
        <v>172</v>
      </c>
    </row>
    <row r="66" spans="1:11" x14ac:dyDescent="0.25">
      <c r="A66">
        <f t="shared" si="1"/>
        <v>42</v>
      </c>
      <c r="B66">
        <v>1100</v>
      </c>
      <c r="C66" s="6">
        <f t="shared" si="0"/>
        <v>1815</v>
      </c>
      <c r="D66">
        <v>1.65</v>
      </c>
      <c r="E66" t="s">
        <v>106</v>
      </c>
      <c r="F66" t="s">
        <v>95</v>
      </c>
      <c r="G66" t="s">
        <v>107</v>
      </c>
      <c r="H66" s="4">
        <v>168</v>
      </c>
    </row>
    <row r="67" spans="1:11" x14ac:dyDescent="0.25">
      <c r="B67">
        <v>1000</v>
      </c>
      <c r="C67" s="6">
        <v>1000</v>
      </c>
      <c r="D67">
        <v>1</v>
      </c>
      <c r="H67" s="4">
        <v>110</v>
      </c>
    </row>
    <row r="68" spans="1:11" x14ac:dyDescent="0.25">
      <c r="A68">
        <f>A66+1</f>
        <v>43</v>
      </c>
      <c r="B68">
        <v>1100</v>
      </c>
      <c r="C68" s="6">
        <f t="shared" si="0"/>
        <v>1815</v>
      </c>
      <c r="D68">
        <v>1.65</v>
      </c>
      <c r="E68" t="s">
        <v>108</v>
      </c>
      <c r="F68" t="s">
        <v>95</v>
      </c>
      <c r="G68" t="s">
        <v>109</v>
      </c>
      <c r="H68" s="4">
        <v>70</v>
      </c>
    </row>
    <row r="69" spans="1:11" x14ac:dyDescent="0.25">
      <c r="A69">
        <f t="shared" si="1"/>
        <v>44</v>
      </c>
      <c r="B69">
        <v>550</v>
      </c>
      <c r="C69" s="6">
        <f t="shared" si="0"/>
        <v>907.5</v>
      </c>
      <c r="D69">
        <v>1.65</v>
      </c>
      <c r="E69" t="s">
        <v>110</v>
      </c>
      <c r="F69" t="s">
        <v>95</v>
      </c>
      <c r="G69" t="s">
        <v>111</v>
      </c>
      <c r="H69" s="4">
        <v>105</v>
      </c>
    </row>
    <row r="70" spans="1:11" x14ac:dyDescent="0.25">
      <c r="B70">
        <v>1000</v>
      </c>
      <c r="C70" s="6">
        <v>1000</v>
      </c>
      <c r="D70">
        <v>1</v>
      </c>
      <c r="H70" s="4">
        <v>110</v>
      </c>
    </row>
    <row r="71" spans="1:11" x14ac:dyDescent="0.25">
      <c r="A71">
        <f>A69+1</f>
        <v>45</v>
      </c>
      <c r="B71">
        <v>2100</v>
      </c>
      <c r="C71" s="6">
        <f t="shared" si="0"/>
        <v>3465</v>
      </c>
      <c r="D71">
        <v>1.65</v>
      </c>
      <c r="E71" t="s">
        <v>112</v>
      </c>
      <c r="F71" t="s">
        <v>95</v>
      </c>
      <c r="G71" t="s">
        <v>113</v>
      </c>
      <c r="H71" s="4">
        <v>62</v>
      </c>
    </row>
    <row r="72" spans="1:11" x14ac:dyDescent="0.25">
      <c r="A72">
        <f t="shared" si="1"/>
        <v>46</v>
      </c>
      <c r="B72">
        <v>500</v>
      </c>
      <c r="C72" s="6">
        <f t="shared" si="0"/>
        <v>680</v>
      </c>
      <c r="D72">
        <v>1.36</v>
      </c>
      <c r="E72" t="s">
        <v>114</v>
      </c>
      <c r="F72" t="s">
        <v>115</v>
      </c>
      <c r="G72" t="s">
        <v>116</v>
      </c>
      <c r="H72" s="4">
        <v>41</v>
      </c>
      <c r="I72" t="s">
        <v>119</v>
      </c>
      <c r="J72" s="17">
        <v>2100</v>
      </c>
      <c r="K72" s="15">
        <f t="shared" si="2"/>
        <v>63.063063063063069</v>
      </c>
    </row>
    <row r="73" spans="1:11" x14ac:dyDescent="0.25">
      <c r="B73">
        <v>1000</v>
      </c>
      <c r="C73" s="6">
        <v>1000</v>
      </c>
      <c r="D73">
        <v>1</v>
      </c>
      <c r="H73" s="4">
        <v>110</v>
      </c>
    </row>
    <row r="74" spans="1:11" x14ac:dyDescent="0.25">
      <c r="A74">
        <f>A72+1</f>
        <v>47</v>
      </c>
      <c r="B74">
        <v>1100</v>
      </c>
      <c r="C74" s="6">
        <f t="shared" si="0"/>
        <v>1496</v>
      </c>
      <c r="D74">
        <v>1.36</v>
      </c>
      <c r="E74" t="s">
        <v>117</v>
      </c>
      <c r="F74" t="s">
        <v>115</v>
      </c>
      <c r="G74" t="s">
        <v>118</v>
      </c>
      <c r="H74" s="4">
        <v>280</v>
      </c>
    </row>
    <row r="75" spans="1:11" x14ac:dyDescent="0.25">
      <c r="A75">
        <f t="shared" si="1"/>
        <v>48</v>
      </c>
      <c r="B75">
        <v>3000</v>
      </c>
      <c r="C75" s="6">
        <f t="shared" si="0"/>
        <v>4080.0000000000005</v>
      </c>
      <c r="D75">
        <v>1.36</v>
      </c>
      <c r="E75" t="s">
        <v>120</v>
      </c>
      <c r="F75" t="s">
        <v>115</v>
      </c>
      <c r="G75" t="s">
        <v>121</v>
      </c>
      <c r="H75" s="4">
        <v>28</v>
      </c>
    </row>
    <row r="76" spans="1:11" x14ac:dyDescent="0.25">
      <c r="B76">
        <v>1000</v>
      </c>
      <c r="C76" s="6">
        <v>1000</v>
      </c>
      <c r="D76">
        <v>1</v>
      </c>
      <c r="H76" s="4">
        <v>110</v>
      </c>
    </row>
    <row r="77" spans="1:11" x14ac:dyDescent="0.25">
      <c r="A77">
        <f>A75+1</f>
        <v>49</v>
      </c>
      <c r="B77">
        <v>330</v>
      </c>
      <c r="C77" s="6">
        <f t="shared" si="0"/>
        <v>448.8</v>
      </c>
      <c r="D77">
        <v>1.36</v>
      </c>
      <c r="E77" t="s">
        <v>122</v>
      </c>
      <c r="F77" t="s">
        <v>115</v>
      </c>
      <c r="G77" t="s">
        <v>123</v>
      </c>
      <c r="H77" s="4">
        <v>42</v>
      </c>
    </row>
    <row r="78" spans="1:11" x14ac:dyDescent="0.25">
      <c r="A78">
        <f t="shared" si="1"/>
        <v>50</v>
      </c>
      <c r="B78">
        <v>3000</v>
      </c>
      <c r="C78" s="6">
        <f t="shared" si="0"/>
        <v>4080.0000000000005</v>
      </c>
      <c r="D78">
        <v>1.36</v>
      </c>
      <c r="E78" t="s">
        <v>415</v>
      </c>
      <c r="F78" t="s">
        <v>416</v>
      </c>
      <c r="G78" t="s">
        <v>417</v>
      </c>
      <c r="H78" s="4">
        <v>173</v>
      </c>
      <c r="I78" t="s">
        <v>418</v>
      </c>
      <c r="J78" s="17">
        <v>1300</v>
      </c>
      <c r="K78" s="15">
        <f t="shared" si="2"/>
        <v>39.039039039039039</v>
      </c>
    </row>
    <row r="79" spans="1:11" x14ac:dyDescent="0.25">
      <c r="B79">
        <v>1000</v>
      </c>
      <c r="C79" s="6">
        <v>1000</v>
      </c>
      <c r="D79">
        <v>1</v>
      </c>
      <c r="H79" s="4">
        <v>110</v>
      </c>
    </row>
    <row r="80" spans="1:11" x14ac:dyDescent="0.25">
      <c r="A80">
        <f>A78+1</f>
        <v>51</v>
      </c>
      <c r="B80">
        <v>800</v>
      </c>
      <c r="C80" s="6">
        <f t="shared" si="0"/>
        <v>800</v>
      </c>
      <c r="D80">
        <v>1</v>
      </c>
      <c r="E80" t="s">
        <v>125</v>
      </c>
      <c r="F80" t="s">
        <v>53</v>
      </c>
      <c r="G80" t="s">
        <v>54</v>
      </c>
      <c r="H80" s="4">
        <v>78</v>
      </c>
      <c r="I80" t="s">
        <v>419</v>
      </c>
      <c r="J80" s="17">
        <v>4700</v>
      </c>
      <c r="K80" s="15">
        <f t="shared" si="2"/>
        <v>141.14114114114116</v>
      </c>
    </row>
    <row r="81" spans="1:11" x14ac:dyDescent="0.25">
      <c r="A81">
        <f t="shared" si="1"/>
        <v>52</v>
      </c>
      <c r="B81">
        <v>1100</v>
      </c>
      <c r="C81" s="6">
        <f t="shared" si="0"/>
        <v>1100</v>
      </c>
      <c r="D81">
        <v>1</v>
      </c>
      <c r="E81" t="s">
        <v>127</v>
      </c>
      <c r="F81" t="s">
        <v>53</v>
      </c>
      <c r="G81" t="s">
        <v>59</v>
      </c>
      <c r="H81" s="4">
        <v>79</v>
      </c>
    </row>
    <row r="82" spans="1:11" x14ac:dyDescent="0.25">
      <c r="B82">
        <v>1000</v>
      </c>
      <c r="C82" s="6">
        <v>1000</v>
      </c>
      <c r="D82">
        <v>1</v>
      </c>
      <c r="H82" s="4">
        <v>110</v>
      </c>
    </row>
    <row r="83" spans="1:11" x14ac:dyDescent="0.25">
      <c r="A83">
        <f>A81+1</f>
        <v>53</v>
      </c>
      <c r="B83">
        <v>1000</v>
      </c>
      <c r="C83" s="6">
        <f t="shared" si="0"/>
        <v>1000</v>
      </c>
      <c r="D83">
        <v>1</v>
      </c>
      <c r="E83" t="s">
        <v>128</v>
      </c>
      <c r="F83" t="s">
        <v>53</v>
      </c>
      <c r="G83" t="s">
        <v>129</v>
      </c>
      <c r="H83" s="4">
        <v>75</v>
      </c>
    </row>
    <row r="84" spans="1:11" x14ac:dyDescent="0.25">
      <c r="A84">
        <f t="shared" si="1"/>
        <v>54</v>
      </c>
      <c r="B84">
        <v>5500</v>
      </c>
      <c r="C84" s="6">
        <f t="shared" si="0"/>
        <v>5500</v>
      </c>
      <c r="D84">
        <v>1</v>
      </c>
      <c r="E84" t="s">
        <v>130</v>
      </c>
      <c r="F84" t="s">
        <v>53</v>
      </c>
      <c r="G84" t="s">
        <v>131</v>
      </c>
      <c r="H84" s="4">
        <v>134</v>
      </c>
    </row>
    <row r="85" spans="1:11" x14ac:dyDescent="0.25">
      <c r="B85">
        <v>1000</v>
      </c>
      <c r="C85" s="6">
        <v>1000</v>
      </c>
      <c r="D85">
        <v>1</v>
      </c>
      <c r="H85" s="4">
        <v>110</v>
      </c>
    </row>
    <row r="86" spans="1:11" x14ac:dyDescent="0.25">
      <c r="A86">
        <f>A84+1</f>
        <v>55</v>
      </c>
      <c r="B86">
        <v>660</v>
      </c>
      <c r="C86" s="6">
        <f t="shared" si="0"/>
        <v>660</v>
      </c>
      <c r="D86">
        <v>1</v>
      </c>
      <c r="E86" t="s">
        <v>132</v>
      </c>
      <c r="F86" t="s">
        <v>53</v>
      </c>
      <c r="G86" t="s">
        <v>133</v>
      </c>
      <c r="H86" s="4">
        <v>57</v>
      </c>
    </row>
    <row r="87" spans="1:11" x14ac:dyDescent="0.25">
      <c r="A87">
        <f t="shared" si="1"/>
        <v>56</v>
      </c>
      <c r="B87">
        <v>1650</v>
      </c>
      <c r="C87" s="6">
        <f t="shared" si="0"/>
        <v>2244</v>
      </c>
      <c r="D87">
        <v>1.36</v>
      </c>
      <c r="E87" t="s">
        <v>420</v>
      </c>
      <c r="F87" t="s">
        <v>283</v>
      </c>
      <c r="G87" t="s">
        <v>421</v>
      </c>
      <c r="H87" s="4">
        <v>236</v>
      </c>
      <c r="I87" t="s">
        <v>425</v>
      </c>
      <c r="J87" s="17">
        <v>8400</v>
      </c>
      <c r="K87" s="15">
        <f t="shared" si="2"/>
        <v>252.25225225225228</v>
      </c>
    </row>
    <row r="88" spans="1:11" x14ac:dyDescent="0.25">
      <c r="B88">
        <v>1000</v>
      </c>
      <c r="C88" s="6">
        <v>1000</v>
      </c>
      <c r="D88">
        <v>1</v>
      </c>
      <c r="H88" s="4">
        <v>110</v>
      </c>
    </row>
    <row r="89" spans="1:11" x14ac:dyDescent="0.25">
      <c r="A89">
        <f>A87+1</f>
        <v>57</v>
      </c>
      <c r="B89">
        <v>550</v>
      </c>
      <c r="C89" s="6">
        <f t="shared" si="0"/>
        <v>748</v>
      </c>
      <c r="D89">
        <v>1.36</v>
      </c>
      <c r="E89" t="s">
        <v>422</v>
      </c>
      <c r="F89" t="s">
        <v>283</v>
      </c>
      <c r="G89" t="s">
        <v>423</v>
      </c>
      <c r="H89" s="4">
        <v>100</v>
      </c>
    </row>
    <row r="90" spans="1:11" x14ac:dyDescent="0.25">
      <c r="A90">
        <f t="shared" si="1"/>
        <v>58</v>
      </c>
      <c r="B90">
        <v>1100</v>
      </c>
      <c r="C90" s="6">
        <f t="shared" si="0"/>
        <v>1496</v>
      </c>
      <c r="D90">
        <v>1.36</v>
      </c>
      <c r="E90" t="s">
        <v>134</v>
      </c>
      <c r="F90" t="s">
        <v>283</v>
      </c>
      <c r="G90" t="s">
        <v>424</v>
      </c>
      <c r="H90" s="4">
        <v>180</v>
      </c>
    </row>
    <row r="91" spans="1:11" x14ac:dyDescent="0.25">
      <c r="B91">
        <v>1000</v>
      </c>
      <c r="C91" s="6">
        <v>1000</v>
      </c>
      <c r="D91">
        <v>1</v>
      </c>
      <c r="H91" s="4">
        <v>110</v>
      </c>
    </row>
    <row r="92" spans="1:11" x14ac:dyDescent="0.25">
      <c r="A92">
        <f>A90+1</f>
        <v>59</v>
      </c>
      <c r="B92">
        <v>1100</v>
      </c>
      <c r="C92" s="6">
        <f t="shared" ref="C92:C122" si="3">B92*D92</f>
        <v>1496</v>
      </c>
      <c r="D92">
        <v>1.36</v>
      </c>
      <c r="E92" t="s">
        <v>135</v>
      </c>
      <c r="F92" t="s">
        <v>136</v>
      </c>
      <c r="G92" t="s">
        <v>137</v>
      </c>
      <c r="H92" s="4">
        <v>911</v>
      </c>
      <c r="I92" t="s">
        <v>426</v>
      </c>
      <c r="J92" s="17">
        <v>4700</v>
      </c>
      <c r="K92" s="15">
        <f t="shared" si="2"/>
        <v>141.14114114114116</v>
      </c>
    </row>
    <row r="93" spans="1:11" x14ac:dyDescent="0.25">
      <c r="A93">
        <f t="shared" si="1"/>
        <v>60</v>
      </c>
      <c r="B93">
        <v>1100</v>
      </c>
      <c r="C93" s="6">
        <f t="shared" si="3"/>
        <v>1496</v>
      </c>
      <c r="D93">
        <v>1.36</v>
      </c>
      <c r="E93" t="s">
        <v>138</v>
      </c>
      <c r="F93" t="s">
        <v>136</v>
      </c>
      <c r="G93" t="s">
        <v>139</v>
      </c>
      <c r="H93" s="4">
        <v>174</v>
      </c>
    </row>
    <row r="94" spans="1:11" x14ac:dyDescent="0.25">
      <c r="B94">
        <v>1000</v>
      </c>
      <c r="C94" s="6">
        <v>1000</v>
      </c>
      <c r="D94">
        <v>1</v>
      </c>
      <c r="H94" s="4">
        <v>110</v>
      </c>
    </row>
    <row r="95" spans="1:11" x14ac:dyDescent="0.25">
      <c r="A95">
        <f>A93+1</f>
        <v>61</v>
      </c>
      <c r="B95">
        <v>3200</v>
      </c>
      <c r="C95" s="6">
        <f t="shared" si="3"/>
        <v>4352</v>
      </c>
      <c r="D95">
        <v>1.36</v>
      </c>
      <c r="E95" t="s">
        <v>140</v>
      </c>
      <c r="F95" t="s">
        <v>136</v>
      </c>
      <c r="G95" t="s">
        <v>141</v>
      </c>
      <c r="H95" s="4">
        <v>194</v>
      </c>
    </row>
    <row r="96" spans="1:11" x14ac:dyDescent="0.25">
      <c r="A96">
        <f t="shared" si="1"/>
        <v>62</v>
      </c>
      <c r="B96">
        <v>2100</v>
      </c>
      <c r="C96" s="6">
        <f t="shared" si="3"/>
        <v>2856</v>
      </c>
      <c r="D96">
        <v>1.36</v>
      </c>
      <c r="E96" t="s">
        <v>142</v>
      </c>
      <c r="F96" t="s">
        <v>136</v>
      </c>
      <c r="G96" t="s">
        <v>143</v>
      </c>
      <c r="H96" s="4">
        <v>138</v>
      </c>
    </row>
    <row r="97" spans="1:11" x14ac:dyDescent="0.25">
      <c r="B97">
        <v>1000</v>
      </c>
      <c r="C97" s="6">
        <v>1000</v>
      </c>
      <c r="D97">
        <v>1</v>
      </c>
      <c r="H97" s="4">
        <v>110</v>
      </c>
    </row>
    <row r="98" spans="1:11" x14ac:dyDescent="0.25">
      <c r="A98">
        <f>A96+1</f>
        <v>63</v>
      </c>
      <c r="B98">
        <v>2150</v>
      </c>
      <c r="C98" s="6">
        <f t="shared" si="3"/>
        <v>2924</v>
      </c>
      <c r="D98">
        <v>1.36</v>
      </c>
      <c r="E98" t="s">
        <v>144</v>
      </c>
      <c r="F98" t="s">
        <v>136</v>
      </c>
      <c r="G98" t="s">
        <v>145</v>
      </c>
      <c r="H98" s="4">
        <v>237</v>
      </c>
    </row>
    <row r="99" spans="1:11" x14ac:dyDescent="0.25">
      <c r="A99">
        <f t="shared" si="1"/>
        <v>64</v>
      </c>
      <c r="B99">
        <v>1100</v>
      </c>
      <c r="C99" s="6">
        <f t="shared" si="3"/>
        <v>1496</v>
      </c>
      <c r="D99">
        <v>1.36</v>
      </c>
      <c r="E99" t="s">
        <v>146</v>
      </c>
      <c r="F99" t="s">
        <v>136</v>
      </c>
      <c r="G99" t="s">
        <v>147</v>
      </c>
      <c r="H99" s="4">
        <v>275</v>
      </c>
    </row>
    <row r="100" spans="1:11" x14ac:dyDescent="0.25">
      <c r="B100">
        <v>1000</v>
      </c>
      <c r="C100" s="6">
        <v>1000</v>
      </c>
      <c r="D100">
        <v>1</v>
      </c>
      <c r="H100" s="4">
        <v>110</v>
      </c>
    </row>
    <row r="101" spans="1:11" x14ac:dyDescent="0.25">
      <c r="A101">
        <f>A99+1</f>
        <v>65</v>
      </c>
      <c r="B101">
        <v>1100</v>
      </c>
      <c r="C101" s="6">
        <f t="shared" si="3"/>
        <v>1496</v>
      </c>
      <c r="D101">
        <v>1.36</v>
      </c>
      <c r="E101" t="s">
        <v>148</v>
      </c>
      <c r="F101" t="s">
        <v>136</v>
      </c>
      <c r="G101" t="s">
        <v>149</v>
      </c>
      <c r="H101" s="4">
        <v>114</v>
      </c>
    </row>
    <row r="102" spans="1:11" x14ac:dyDescent="0.25">
      <c r="A102">
        <f t="shared" si="1"/>
        <v>66</v>
      </c>
      <c r="B102">
        <v>1100</v>
      </c>
      <c r="C102" s="6">
        <f t="shared" si="3"/>
        <v>1496</v>
      </c>
      <c r="D102">
        <v>1.36</v>
      </c>
      <c r="E102" t="s">
        <v>150</v>
      </c>
      <c r="F102" t="s">
        <v>136</v>
      </c>
      <c r="G102" t="s">
        <v>139</v>
      </c>
      <c r="H102" s="4">
        <v>115</v>
      </c>
    </row>
    <row r="103" spans="1:11" x14ac:dyDescent="0.25">
      <c r="B103">
        <v>1000</v>
      </c>
      <c r="C103" s="6">
        <v>1000</v>
      </c>
      <c r="D103">
        <v>1</v>
      </c>
      <c r="H103" s="4">
        <v>110</v>
      </c>
    </row>
    <row r="104" spans="1:11" x14ac:dyDescent="0.25">
      <c r="A104">
        <f>A102+1</f>
        <v>67</v>
      </c>
      <c r="B104">
        <v>5250</v>
      </c>
      <c r="C104" s="6">
        <f t="shared" si="3"/>
        <v>7140.0000000000009</v>
      </c>
      <c r="D104">
        <v>1.36</v>
      </c>
      <c r="E104" t="s">
        <v>151</v>
      </c>
      <c r="F104" t="s">
        <v>136</v>
      </c>
      <c r="G104" t="s">
        <v>152</v>
      </c>
      <c r="H104" s="4">
        <v>40</v>
      </c>
    </row>
    <row r="105" spans="1:11" x14ac:dyDescent="0.25">
      <c r="A105">
        <f t="shared" ref="A105:A198" si="4">A104+1</f>
        <v>68</v>
      </c>
      <c r="B105">
        <v>550</v>
      </c>
      <c r="C105" s="6">
        <f t="shared" si="3"/>
        <v>550</v>
      </c>
      <c r="D105">
        <v>1</v>
      </c>
      <c r="E105" t="s">
        <v>154</v>
      </c>
      <c r="F105" t="s">
        <v>53</v>
      </c>
      <c r="G105" t="s">
        <v>155</v>
      </c>
      <c r="H105" s="4">
        <f>71+24</f>
        <v>95</v>
      </c>
      <c r="I105" t="s">
        <v>153</v>
      </c>
      <c r="J105" s="17">
        <v>6600</v>
      </c>
      <c r="K105" s="15">
        <f t="shared" ref="K105:K176" si="5">J105/33.3</f>
        <v>198.19819819819821</v>
      </c>
    </row>
    <row r="106" spans="1:11" x14ac:dyDescent="0.25">
      <c r="B106">
        <v>1000</v>
      </c>
      <c r="C106" s="6">
        <v>1000</v>
      </c>
      <c r="D106">
        <v>1</v>
      </c>
      <c r="H106" s="4">
        <v>110</v>
      </c>
    </row>
    <row r="107" spans="1:11" x14ac:dyDescent="0.25">
      <c r="A107">
        <f>A105+1</f>
        <v>69</v>
      </c>
      <c r="B107">
        <v>550</v>
      </c>
      <c r="C107" s="6">
        <f t="shared" si="3"/>
        <v>550</v>
      </c>
      <c r="D107">
        <v>1</v>
      </c>
      <c r="E107" t="s">
        <v>156</v>
      </c>
      <c r="F107" t="s">
        <v>53</v>
      </c>
      <c r="G107" t="s">
        <v>157</v>
      </c>
      <c r="H107" s="4">
        <f>69+12</f>
        <v>81</v>
      </c>
    </row>
    <row r="108" spans="1:11" x14ac:dyDescent="0.25">
      <c r="A108">
        <f t="shared" si="4"/>
        <v>70</v>
      </c>
      <c r="B108">
        <v>660</v>
      </c>
      <c r="C108" s="6">
        <f t="shared" si="3"/>
        <v>660</v>
      </c>
      <c r="D108">
        <v>1</v>
      </c>
      <c r="E108" t="s">
        <v>158</v>
      </c>
      <c r="F108" t="s">
        <v>53</v>
      </c>
      <c r="G108" t="s">
        <v>159</v>
      </c>
      <c r="H108" s="4">
        <f>97+33</f>
        <v>130</v>
      </c>
    </row>
    <row r="109" spans="1:11" x14ac:dyDescent="0.25">
      <c r="B109">
        <v>1000</v>
      </c>
      <c r="C109" s="6">
        <v>1000</v>
      </c>
      <c r="D109">
        <v>1</v>
      </c>
      <c r="H109" s="4">
        <v>110</v>
      </c>
    </row>
    <row r="110" spans="1:11" x14ac:dyDescent="0.25">
      <c r="A110">
        <f>A108+1</f>
        <v>71</v>
      </c>
      <c r="B110">
        <v>3300</v>
      </c>
      <c r="C110" s="6">
        <f t="shared" si="3"/>
        <v>3300</v>
      </c>
      <c r="D110">
        <v>1</v>
      </c>
      <c r="E110" t="s">
        <v>160</v>
      </c>
      <c r="F110" t="s">
        <v>53</v>
      </c>
      <c r="G110" t="s">
        <v>161</v>
      </c>
      <c r="H110" s="4">
        <f>160+58</f>
        <v>218</v>
      </c>
    </row>
    <row r="111" spans="1:11" x14ac:dyDescent="0.25">
      <c r="A111">
        <f t="shared" si="4"/>
        <v>72</v>
      </c>
      <c r="B111">
        <v>5200</v>
      </c>
      <c r="C111" s="6">
        <f t="shared" si="3"/>
        <v>7072.0000000000009</v>
      </c>
      <c r="D111">
        <v>1.36</v>
      </c>
      <c r="E111" t="s">
        <v>162</v>
      </c>
      <c r="F111" t="s">
        <v>163</v>
      </c>
      <c r="G111" t="s">
        <v>164</v>
      </c>
      <c r="H111" s="4">
        <v>36</v>
      </c>
      <c r="I111" t="s">
        <v>165</v>
      </c>
      <c r="J111" s="17">
        <v>8100</v>
      </c>
      <c r="K111" s="15">
        <f t="shared" si="5"/>
        <v>243.24324324324326</v>
      </c>
    </row>
    <row r="112" spans="1:11" x14ac:dyDescent="0.25">
      <c r="B112">
        <v>1000</v>
      </c>
      <c r="C112" s="6">
        <v>1000</v>
      </c>
      <c r="D112">
        <v>1</v>
      </c>
      <c r="H112" s="4">
        <v>110</v>
      </c>
    </row>
    <row r="113" spans="1:11" x14ac:dyDescent="0.25">
      <c r="A113">
        <f>A111+1</f>
        <v>73</v>
      </c>
      <c r="B113">
        <v>5300</v>
      </c>
      <c r="C113" s="6">
        <f t="shared" si="3"/>
        <v>7208.0000000000009</v>
      </c>
      <c r="D113">
        <v>1.36</v>
      </c>
      <c r="E113" t="s">
        <v>166</v>
      </c>
      <c r="F113" t="s">
        <v>163</v>
      </c>
      <c r="G113" t="s">
        <v>167</v>
      </c>
      <c r="H113" s="4">
        <v>151</v>
      </c>
    </row>
    <row r="114" spans="1:11" x14ac:dyDescent="0.25">
      <c r="A114">
        <f t="shared" si="4"/>
        <v>74</v>
      </c>
      <c r="B114">
        <v>1100</v>
      </c>
      <c r="C114" s="6">
        <f t="shared" si="3"/>
        <v>1496</v>
      </c>
      <c r="D114">
        <v>1.36</v>
      </c>
      <c r="E114" t="s">
        <v>168</v>
      </c>
      <c r="F114" t="s">
        <v>163</v>
      </c>
      <c r="G114" t="s">
        <v>169</v>
      </c>
      <c r="H114" s="4">
        <v>180</v>
      </c>
    </row>
    <row r="115" spans="1:11" x14ac:dyDescent="0.25">
      <c r="B115">
        <v>1000</v>
      </c>
      <c r="C115" s="6">
        <v>1000</v>
      </c>
      <c r="D115">
        <v>1</v>
      </c>
      <c r="H115" s="4">
        <v>110</v>
      </c>
    </row>
    <row r="116" spans="1:11" x14ac:dyDescent="0.25">
      <c r="A116">
        <f>A114+1</f>
        <v>75</v>
      </c>
      <c r="B116">
        <v>1100</v>
      </c>
      <c r="C116" s="6">
        <f t="shared" si="3"/>
        <v>1496</v>
      </c>
      <c r="D116">
        <v>1.36</v>
      </c>
      <c r="E116" t="s">
        <v>170</v>
      </c>
      <c r="F116" t="s">
        <v>163</v>
      </c>
      <c r="G116" t="s">
        <v>171</v>
      </c>
      <c r="H116" s="4">
        <v>287</v>
      </c>
    </row>
    <row r="117" spans="1:11" x14ac:dyDescent="0.25">
      <c r="A117">
        <f t="shared" si="4"/>
        <v>76</v>
      </c>
      <c r="B117">
        <v>1100</v>
      </c>
      <c r="C117" s="6">
        <f t="shared" si="3"/>
        <v>1496</v>
      </c>
      <c r="D117">
        <v>1.36</v>
      </c>
      <c r="E117" t="s">
        <v>172</v>
      </c>
      <c r="F117" t="s">
        <v>163</v>
      </c>
      <c r="G117" t="s">
        <v>173</v>
      </c>
      <c r="H117" s="4">
        <v>47</v>
      </c>
    </row>
    <row r="118" spans="1:11" x14ac:dyDescent="0.25">
      <c r="B118">
        <v>1000</v>
      </c>
      <c r="C118" s="6">
        <v>1000</v>
      </c>
      <c r="D118">
        <v>1</v>
      </c>
      <c r="H118" s="4">
        <v>110</v>
      </c>
    </row>
    <row r="119" spans="1:11" x14ac:dyDescent="0.25">
      <c r="A119">
        <f>A117+1</f>
        <v>77</v>
      </c>
      <c r="B119">
        <v>1100</v>
      </c>
      <c r="C119" s="6">
        <f t="shared" si="3"/>
        <v>1496</v>
      </c>
      <c r="D119">
        <v>1.36</v>
      </c>
      <c r="E119" t="s">
        <v>174</v>
      </c>
      <c r="F119" t="s">
        <v>163</v>
      </c>
      <c r="G119" t="s">
        <v>175</v>
      </c>
      <c r="H119" s="4">
        <v>40</v>
      </c>
    </row>
    <row r="120" spans="1:11" x14ac:dyDescent="0.25">
      <c r="A120">
        <f t="shared" si="4"/>
        <v>78</v>
      </c>
      <c r="B120">
        <v>2100</v>
      </c>
      <c r="C120" s="6">
        <f t="shared" si="3"/>
        <v>2856</v>
      </c>
      <c r="D120">
        <v>1.36</v>
      </c>
      <c r="E120" t="s">
        <v>176</v>
      </c>
      <c r="F120" t="s">
        <v>163</v>
      </c>
      <c r="G120" t="s">
        <v>177</v>
      </c>
      <c r="H120" s="4">
        <v>28</v>
      </c>
    </row>
    <row r="121" spans="1:11" x14ac:dyDescent="0.25">
      <c r="B121">
        <v>1000</v>
      </c>
      <c r="C121" s="6">
        <v>1000</v>
      </c>
      <c r="D121">
        <v>1</v>
      </c>
      <c r="H121" s="4">
        <v>110</v>
      </c>
    </row>
    <row r="122" spans="1:11" x14ac:dyDescent="0.25">
      <c r="A122">
        <f>A120+1</f>
        <v>79</v>
      </c>
      <c r="B122">
        <v>1100</v>
      </c>
      <c r="C122" s="6">
        <f t="shared" si="3"/>
        <v>1100</v>
      </c>
      <c r="D122">
        <v>1</v>
      </c>
      <c r="E122" t="s">
        <v>178</v>
      </c>
      <c r="F122" t="s">
        <v>1</v>
      </c>
      <c r="G122" t="s">
        <v>179</v>
      </c>
      <c r="H122" s="4">
        <v>369</v>
      </c>
      <c r="I122" t="s">
        <v>180</v>
      </c>
      <c r="J122" s="17">
        <v>41700</v>
      </c>
      <c r="K122" s="15">
        <f t="shared" si="5"/>
        <v>1252.2522522522524</v>
      </c>
    </row>
    <row r="123" spans="1:11" x14ac:dyDescent="0.25">
      <c r="A123">
        <f t="shared" si="4"/>
        <v>80</v>
      </c>
      <c r="B123">
        <v>600</v>
      </c>
      <c r="C123" s="6">
        <f t="shared" ref="C123:C218" si="6">B123*D123</f>
        <v>600</v>
      </c>
      <c r="D123">
        <v>1</v>
      </c>
      <c r="E123" t="s">
        <v>181</v>
      </c>
      <c r="F123" t="s">
        <v>1</v>
      </c>
      <c r="G123" t="s">
        <v>182</v>
      </c>
      <c r="H123" s="4">
        <v>275</v>
      </c>
      <c r="I123" t="s">
        <v>183</v>
      </c>
      <c r="J123" s="17">
        <v>1300</v>
      </c>
      <c r="K123" s="15">
        <f t="shared" si="5"/>
        <v>39.039039039039039</v>
      </c>
    </row>
    <row r="124" spans="1:11" x14ac:dyDescent="0.25">
      <c r="B124">
        <v>1000</v>
      </c>
      <c r="C124" s="6">
        <v>1000</v>
      </c>
      <c r="D124">
        <v>1</v>
      </c>
      <c r="H124" s="4">
        <v>110</v>
      </c>
    </row>
    <row r="125" spans="1:11" x14ac:dyDescent="0.25">
      <c r="A125">
        <f>A123+1</f>
        <v>81</v>
      </c>
      <c r="B125">
        <v>540</v>
      </c>
      <c r="C125" s="6">
        <f t="shared" si="6"/>
        <v>540</v>
      </c>
      <c r="D125">
        <v>1</v>
      </c>
      <c r="E125" t="s">
        <v>184</v>
      </c>
      <c r="F125" t="s">
        <v>1</v>
      </c>
      <c r="G125" t="s">
        <v>185</v>
      </c>
      <c r="H125" s="4">
        <v>51</v>
      </c>
    </row>
    <row r="126" spans="1:11" x14ac:dyDescent="0.25">
      <c r="A126">
        <f t="shared" si="4"/>
        <v>82</v>
      </c>
      <c r="B126">
        <v>500</v>
      </c>
      <c r="C126" s="6">
        <f t="shared" si="6"/>
        <v>500</v>
      </c>
      <c r="D126">
        <v>1</v>
      </c>
      <c r="E126" t="s">
        <v>186</v>
      </c>
      <c r="F126" t="s">
        <v>1</v>
      </c>
      <c r="G126" t="s">
        <v>187</v>
      </c>
      <c r="H126" s="4">
        <v>152</v>
      </c>
    </row>
    <row r="127" spans="1:11" x14ac:dyDescent="0.25">
      <c r="B127">
        <v>1000</v>
      </c>
      <c r="C127" s="6">
        <v>1000</v>
      </c>
      <c r="D127">
        <v>1</v>
      </c>
      <c r="H127" s="4">
        <v>110</v>
      </c>
    </row>
    <row r="128" spans="1:11" x14ac:dyDescent="0.25">
      <c r="A128">
        <f>A126+1</f>
        <v>83</v>
      </c>
      <c r="B128">
        <v>5000</v>
      </c>
      <c r="C128" s="6">
        <f t="shared" si="6"/>
        <v>5000</v>
      </c>
      <c r="D128">
        <v>1</v>
      </c>
      <c r="E128" t="s">
        <v>188</v>
      </c>
      <c r="F128" t="s">
        <v>1</v>
      </c>
      <c r="G128" t="s">
        <v>189</v>
      </c>
      <c r="H128" s="4">
        <v>481</v>
      </c>
    </row>
    <row r="129" spans="1:8" x14ac:dyDescent="0.25">
      <c r="A129">
        <f t="shared" si="4"/>
        <v>84</v>
      </c>
      <c r="B129">
        <v>1000</v>
      </c>
      <c r="C129" s="6">
        <f t="shared" si="6"/>
        <v>1000</v>
      </c>
      <c r="D129">
        <v>1</v>
      </c>
      <c r="E129" t="s">
        <v>190</v>
      </c>
      <c r="F129" t="s">
        <v>1</v>
      </c>
      <c r="G129" t="s">
        <v>191</v>
      </c>
      <c r="H129" s="4">
        <v>3164</v>
      </c>
    </row>
    <row r="130" spans="1:8" x14ac:dyDescent="0.25">
      <c r="B130">
        <v>1000</v>
      </c>
      <c r="C130" s="6">
        <v>1000</v>
      </c>
      <c r="D130">
        <v>1</v>
      </c>
      <c r="H130" s="4">
        <v>110</v>
      </c>
    </row>
    <row r="131" spans="1:8" x14ac:dyDescent="0.25">
      <c r="A131">
        <f>A129+1</f>
        <v>85</v>
      </c>
      <c r="B131">
        <v>1500</v>
      </c>
      <c r="C131" s="6">
        <f t="shared" si="6"/>
        <v>1500</v>
      </c>
      <c r="D131">
        <v>1</v>
      </c>
      <c r="E131" t="s">
        <v>192</v>
      </c>
      <c r="F131" t="s">
        <v>1</v>
      </c>
      <c r="G131" t="s">
        <v>193</v>
      </c>
      <c r="H131" s="4">
        <v>6343</v>
      </c>
    </row>
    <row r="132" spans="1:8" x14ac:dyDescent="0.25">
      <c r="A132">
        <f t="shared" si="4"/>
        <v>86</v>
      </c>
      <c r="B132">
        <v>3000</v>
      </c>
      <c r="C132" s="6">
        <f t="shared" si="6"/>
        <v>3000</v>
      </c>
      <c r="D132">
        <v>1</v>
      </c>
      <c r="E132" t="s">
        <v>194</v>
      </c>
      <c r="F132" t="s">
        <v>1</v>
      </c>
      <c r="G132" t="s">
        <v>195</v>
      </c>
      <c r="H132" s="4">
        <v>477</v>
      </c>
    </row>
    <row r="133" spans="1:8" x14ac:dyDescent="0.25">
      <c r="B133">
        <v>1000</v>
      </c>
      <c r="C133" s="6">
        <v>1000</v>
      </c>
      <c r="D133">
        <v>1</v>
      </c>
      <c r="H133" s="4">
        <v>110</v>
      </c>
    </row>
    <row r="134" spans="1:8" x14ac:dyDescent="0.25">
      <c r="A134">
        <f>A132+1</f>
        <v>87</v>
      </c>
      <c r="B134">
        <v>2500</v>
      </c>
      <c r="C134" s="6">
        <f t="shared" si="6"/>
        <v>2500</v>
      </c>
      <c r="D134">
        <v>1</v>
      </c>
      <c r="E134" t="s">
        <v>196</v>
      </c>
      <c r="F134" t="s">
        <v>1</v>
      </c>
      <c r="G134" t="s">
        <v>197</v>
      </c>
      <c r="H134" s="4">
        <v>924</v>
      </c>
    </row>
    <row r="135" spans="1:8" x14ac:dyDescent="0.25">
      <c r="A135">
        <f t="shared" si="4"/>
        <v>88</v>
      </c>
      <c r="B135">
        <v>500</v>
      </c>
      <c r="C135" s="6">
        <f t="shared" si="6"/>
        <v>500</v>
      </c>
      <c r="D135">
        <v>1</v>
      </c>
      <c r="E135" t="s">
        <v>198</v>
      </c>
      <c r="F135" t="s">
        <v>1</v>
      </c>
      <c r="G135" t="s">
        <v>187</v>
      </c>
      <c r="H135" s="4">
        <v>303</v>
      </c>
    </row>
    <row r="136" spans="1:8" x14ac:dyDescent="0.25">
      <c r="B136">
        <v>1000</v>
      </c>
      <c r="C136" s="6">
        <v>1000</v>
      </c>
      <c r="D136">
        <v>1</v>
      </c>
      <c r="H136" s="4">
        <v>110</v>
      </c>
    </row>
    <row r="137" spans="1:8" x14ac:dyDescent="0.25">
      <c r="A137">
        <f>A135+1</f>
        <v>89</v>
      </c>
      <c r="B137">
        <v>2500</v>
      </c>
      <c r="C137" s="6">
        <f t="shared" si="6"/>
        <v>2500</v>
      </c>
      <c r="D137">
        <v>1</v>
      </c>
      <c r="E137" t="s">
        <v>199</v>
      </c>
      <c r="F137" t="s">
        <v>1</v>
      </c>
      <c r="G137" t="s">
        <v>200</v>
      </c>
      <c r="H137" s="4">
        <v>91</v>
      </c>
    </row>
    <row r="138" spans="1:8" x14ac:dyDescent="0.25">
      <c r="A138">
        <f t="shared" si="4"/>
        <v>90</v>
      </c>
      <c r="B138">
        <v>1500</v>
      </c>
      <c r="C138" s="6">
        <f t="shared" si="6"/>
        <v>1500</v>
      </c>
      <c r="D138">
        <v>1</v>
      </c>
      <c r="E138" t="s">
        <v>201</v>
      </c>
      <c r="F138" t="s">
        <v>1</v>
      </c>
      <c r="G138" t="s">
        <v>202</v>
      </c>
      <c r="H138" s="4">
        <v>2105</v>
      </c>
    </row>
    <row r="139" spans="1:8" x14ac:dyDescent="0.25">
      <c r="B139">
        <v>1000</v>
      </c>
      <c r="C139" s="6">
        <v>1000</v>
      </c>
      <c r="D139">
        <v>1</v>
      </c>
      <c r="H139" s="4">
        <v>110</v>
      </c>
    </row>
    <row r="140" spans="1:8" x14ac:dyDescent="0.25">
      <c r="A140">
        <f>A138+1</f>
        <v>91</v>
      </c>
      <c r="B140">
        <v>1000</v>
      </c>
      <c r="C140" s="6">
        <f t="shared" si="6"/>
        <v>1000</v>
      </c>
      <c r="D140">
        <v>1</v>
      </c>
      <c r="E140" t="s">
        <v>203</v>
      </c>
      <c r="F140" t="s">
        <v>1</v>
      </c>
      <c r="G140" t="s">
        <v>204</v>
      </c>
      <c r="H140" s="4">
        <v>2071</v>
      </c>
    </row>
    <row r="141" spans="1:8" x14ac:dyDescent="0.25">
      <c r="A141">
        <f t="shared" si="4"/>
        <v>92</v>
      </c>
      <c r="B141">
        <v>3000</v>
      </c>
      <c r="C141" s="6">
        <f t="shared" si="6"/>
        <v>3000</v>
      </c>
      <c r="D141">
        <v>1</v>
      </c>
      <c r="E141" t="s">
        <v>205</v>
      </c>
      <c r="F141" t="s">
        <v>1</v>
      </c>
      <c r="G141" t="s">
        <v>206</v>
      </c>
      <c r="H141" s="4">
        <v>807</v>
      </c>
    </row>
    <row r="142" spans="1:8" x14ac:dyDescent="0.25">
      <c r="B142">
        <v>1000</v>
      </c>
      <c r="C142" s="6">
        <v>1000</v>
      </c>
      <c r="D142">
        <v>1</v>
      </c>
      <c r="H142" s="4">
        <v>110</v>
      </c>
    </row>
    <row r="143" spans="1:8" x14ac:dyDescent="0.25">
      <c r="A143">
        <f>A141+1</f>
        <v>93</v>
      </c>
      <c r="B143">
        <v>1500</v>
      </c>
      <c r="C143" s="6">
        <f t="shared" si="6"/>
        <v>1500</v>
      </c>
      <c r="D143">
        <v>1</v>
      </c>
      <c r="E143" t="s">
        <v>207</v>
      </c>
      <c r="F143" t="s">
        <v>1</v>
      </c>
      <c r="G143" t="s">
        <v>208</v>
      </c>
      <c r="H143" s="4">
        <v>1731</v>
      </c>
    </row>
    <row r="144" spans="1:8" x14ac:dyDescent="0.25">
      <c r="A144">
        <f t="shared" si="4"/>
        <v>94</v>
      </c>
      <c r="B144">
        <v>1500</v>
      </c>
      <c r="C144" s="6">
        <f t="shared" si="6"/>
        <v>1500</v>
      </c>
      <c r="D144">
        <v>1</v>
      </c>
      <c r="E144" t="s">
        <v>209</v>
      </c>
      <c r="F144" t="s">
        <v>1</v>
      </c>
      <c r="G144" t="s">
        <v>210</v>
      </c>
      <c r="H144" s="4">
        <v>2115</v>
      </c>
    </row>
    <row r="145" spans="1:8" x14ac:dyDescent="0.25">
      <c r="B145">
        <v>1000</v>
      </c>
      <c r="C145" s="6">
        <v>1000</v>
      </c>
      <c r="D145">
        <v>1</v>
      </c>
      <c r="H145" s="4">
        <v>110</v>
      </c>
    </row>
    <row r="146" spans="1:8" x14ac:dyDescent="0.25">
      <c r="A146">
        <f>A144+1</f>
        <v>95</v>
      </c>
      <c r="B146">
        <v>1000</v>
      </c>
      <c r="C146" s="6">
        <f t="shared" si="6"/>
        <v>1000</v>
      </c>
      <c r="D146">
        <v>1</v>
      </c>
      <c r="E146" t="s">
        <v>211</v>
      </c>
      <c r="F146" t="s">
        <v>1</v>
      </c>
      <c r="G146" t="s">
        <v>212</v>
      </c>
      <c r="H146" s="4">
        <v>2108</v>
      </c>
    </row>
    <row r="147" spans="1:8" x14ac:dyDescent="0.25">
      <c r="A147">
        <f t="shared" si="4"/>
        <v>96</v>
      </c>
      <c r="B147">
        <v>5000</v>
      </c>
      <c r="C147" s="6">
        <f t="shared" si="6"/>
        <v>5000</v>
      </c>
      <c r="D147">
        <v>1</v>
      </c>
      <c r="E147" t="s">
        <v>213</v>
      </c>
      <c r="F147" t="s">
        <v>1</v>
      </c>
      <c r="G147" t="s">
        <v>214</v>
      </c>
      <c r="H147" s="4">
        <v>516</v>
      </c>
    </row>
    <row r="148" spans="1:8" x14ac:dyDescent="0.25">
      <c r="B148">
        <v>1000</v>
      </c>
      <c r="C148" s="6">
        <v>1000</v>
      </c>
      <c r="D148">
        <v>1</v>
      </c>
      <c r="H148" s="4">
        <v>110</v>
      </c>
    </row>
    <row r="149" spans="1:8" x14ac:dyDescent="0.25">
      <c r="A149">
        <f>A147+1</f>
        <v>97</v>
      </c>
      <c r="B149">
        <v>1000</v>
      </c>
      <c r="C149" s="6">
        <f t="shared" si="6"/>
        <v>1000</v>
      </c>
      <c r="D149">
        <v>1</v>
      </c>
      <c r="E149" t="s">
        <v>215</v>
      </c>
      <c r="F149" t="s">
        <v>1</v>
      </c>
      <c r="G149" t="s">
        <v>216</v>
      </c>
      <c r="H149" s="4">
        <v>1629</v>
      </c>
    </row>
    <row r="150" spans="1:8" x14ac:dyDescent="0.25">
      <c r="A150">
        <f t="shared" si="4"/>
        <v>98</v>
      </c>
      <c r="B150">
        <v>2500</v>
      </c>
      <c r="C150" s="6">
        <f t="shared" si="6"/>
        <v>2500</v>
      </c>
      <c r="D150">
        <v>1</v>
      </c>
      <c r="E150" t="s">
        <v>217</v>
      </c>
      <c r="F150" t="s">
        <v>1</v>
      </c>
      <c r="G150" t="s">
        <v>218</v>
      </c>
      <c r="H150" s="4">
        <v>566</v>
      </c>
    </row>
    <row r="151" spans="1:8" x14ac:dyDescent="0.25">
      <c r="B151">
        <v>1000</v>
      </c>
      <c r="C151" s="6">
        <v>1000</v>
      </c>
      <c r="D151">
        <v>1</v>
      </c>
      <c r="H151" s="4">
        <v>110</v>
      </c>
    </row>
    <row r="152" spans="1:8" x14ac:dyDescent="0.25">
      <c r="A152">
        <f>A150+1</f>
        <v>99</v>
      </c>
      <c r="B152">
        <v>1500</v>
      </c>
      <c r="C152" s="6">
        <f t="shared" si="6"/>
        <v>1500</v>
      </c>
      <c r="D152">
        <v>1</v>
      </c>
      <c r="E152" t="s">
        <v>219</v>
      </c>
      <c r="F152" t="s">
        <v>1</v>
      </c>
      <c r="G152" t="s">
        <v>220</v>
      </c>
      <c r="H152" s="4">
        <v>2161</v>
      </c>
    </row>
    <row r="153" spans="1:8" x14ac:dyDescent="0.25">
      <c r="A153">
        <f t="shared" si="4"/>
        <v>100</v>
      </c>
      <c r="B153">
        <v>3000</v>
      </c>
      <c r="C153" s="6">
        <f t="shared" si="6"/>
        <v>3000</v>
      </c>
      <c r="D153">
        <v>1</v>
      </c>
      <c r="E153" t="s">
        <v>221</v>
      </c>
      <c r="F153" t="s">
        <v>1</v>
      </c>
      <c r="G153" t="s">
        <v>222</v>
      </c>
      <c r="H153" s="4">
        <v>1072</v>
      </c>
    </row>
    <row r="154" spans="1:8" x14ac:dyDescent="0.25">
      <c r="B154">
        <v>1000</v>
      </c>
      <c r="C154" s="6">
        <v>1000</v>
      </c>
      <c r="D154">
        <v>1</v>
      </c>
      <c r="H154" s="4">
        <v>110</v>
      </c>
    </row>
    <row r="155" spans="1:8" x14ac:dyDescent="0.25">
      <c r="A155">
        <f>A153+1</f>
        <v>101</v>
      </c>
      <c r="B155">
        <v>1500</v>
      </c>
      <c r="C155" s="6">
        <f t="shared" si="6"/>
        <v>1500</v>
      </c>
      <c r="D155">
        <v>1</v>
      </c>
      <c r="E155" t="s">
        <v>223</v>
      </c>
      <c r="F155" t="s">
        <v>1</v>
      </c>
      <c r="G155" t="s">
        <v>224</v>
      </c>
      <c r="H155" s="4">
        <v>678</v>
      </c>
    </row>
    <row r="156" spans="1:8" x14ac:dyDescent="0.25">
      <c r="A156">
        <f t="shared" si="4"/>
        <v>102</v>
      </c>
      <c r="B156">
        <v>1500</v>
      </c>
      <c r="C156" s="6">
        <f t="shared" si="6"/>
        <v>1500</v>
      </c>
      <c r="D156">
        <v>1</v>
      </c>
      <c r="E156" t="s">
        <v>225</v>
      </c>
      <c r="F156" t="s">
        <v>1</v>
      </c>
      <c r="G156" t="s">
        <v>226</v>
      </c>
      <c r="H156" s="4">
        <v>2247</v>
      </c>
    </row>
    <row r="157" spans="1:8" x14ac:dyDescent="0.25">
      <c r="B157">
        <v>1000</v>
      </c>
      <c r="C157" s="6">
        <v>1000</v>
      </c>
      <c r="D157">
        <v>1</v>
      </c>
      <c r="H157" s="4">
        <v>110</v>
      </c>
    </row>
    <row r="158" spans="1:8" x14ac:dyDescent="0.25">
      <c r="A158">
        <f>A156+1</f>
        <v>103</v>
      </c>
      <c r="B158">
        <v>1000</v>
      </c>
      <c r="C158" s="6">
        <f t="shared" si="6"/>
        <v>1000</v>
      </c>
      <c r="D158">
        <v>1</v>
      </c>
      <c r="E158" t="s">
        <v>227</v>
      </c>
      <c r="F158" t="s">
        <v>1</v>
      </c>
      <c r="G158" t="s">
        <v>228</v>
      </c>
      <c r="H158" s="4">
        <v>954</v>
      </c>
    </row>
    <row r="159" spans="1:8" x14ac:dyDescent="0.25">
      <c r="A159">
        <f t="shared" si="4"/>
        <v>104</v>
      </c>
      <c r="B159">
        <v>1500</v>
      </c>
      <c r="C159" s="6">
        <f t="shared" si="6"/>
        <v>1500</v>
      </c>
      <c r="D159">
        <v>1</v>
      </c>
      <c r="E159" t="s">
        <v>229</v>
      </c>
      <c r="F159" t="s">
        <v>1</v>
      </c>
      <c r="G159" t="s">
        <v>230</v>
      </c>
      <c r="H159" s="4">
        <v>2816</v>
      </c>
    </row>
    <row r="160" spans="1:8" x14ac:dyDescent="0.25">
      <c r="B160">
        <v>1000</v>
      </c>
      <c r="C160" s="6">
        <v>1000</v>
      </c>
      <c r="D160">
        <v>1</v>
      </c>
      <c r="H160" s="4">
        <v>110</v>
      </c>
    </row>
    <row r="161" spans="1:11" x14ac:dyDescent="0.25">
      <c r="A161">
        <f>A159+1</f>
        <v>105</v>
      </c>
      <c r="B161">
        <v>2500</v>
      </c>
      <c r="C161" s="6">
        <f t="shared" si="6"/>
        <v>2500</v>
      </c>
      <c r="D161">
        <v>1</v>
      </c>
      <c r="E161" t="s">
        <v>231</v>
      </c>
      <c r="F161" t="s">
        <v>1</v>
      </c>
      <c r="G161" t="s">
        <v>232</v>
      </c>
      <c r="H161" s="4">
        <v>1736</v>
      </c>
    </row>
    <row r="162" spans="1:11" x14ac:dyDescent="0.25">
      <c r="A162">
        <f t="shared" si="4"/>
        <v>106</v>
      </c>
      <c r="B162">
        <v>5000</v>
      </c>
      <c r="C162" s="6">
        <f t="shared" si="6"/>
        <v>5000</v>
      </c>
      <c r="D162">
        <v>1</v>
      </c>
      <c r="E162" t="s">
        <v>233</v>
      </c>
      <c r="F162" t="s">
        <v>1</v>
      </c>
      <c r="G162" t="s">
        <v>234</v>
      </c>
      <c r="H162" s="4">
        <v>784</v>
      </c>
    </row>
    <row r="163" spans="1:11" x14ac:dyDescent="0.25">
      <c r="B163">
        <v>1000</v>
      </c>
      <c r="C163" s="6">
        <v>1000</v>
      </c>
      <c r="D163">
        <v>1</v>
      </c>
      <c r="H163" s="4">
        <v>110</v>
      </c>
    </row>
    <row r="164" spans="1:11" x14ac:dyDescent="0.25">
      <c r="A164">
        <f>A162+1</f>
        <v>107</v>
      </c>
      <c r="B164">
        <v>500</v>
      </c>
      <c r="C164" s="6">
        <f t="shared" si="6"/>
        <v>500</v>
      </c>
      <c r="D164">
        <v>1</v>
      </c>
      <c r="E164" t="s">
        <v>235</v>
      </c>
      <c r="F164" t="s">
        <v>1</v>
      </c>
      <c r="G164" t="s">
        <v>187</v>
      </c>
      <c r="H164" s="4">
        <v>333</v>
      </c>
    </row>
    <row r="165" spans="1:11" x14ac:dyDescent="0.25">
      <c r="A165">
        <f t="shared" si="4"/>
        <v>108</v>
      </c>
      <c r="B165">
        <v>1500</v>
      </c>
      <c r="C165" s="6">
        <f t="shared" si="6"/>
        <v>1500</v>
      </c>
      <c r="D165">
        <v>1</v>
      </c>
      <c r="E165" t="s">
        <v>236</v>
      </c>
      <c r="F165" t="s">
        <v>1</v>
      </c>
      <c r="G165" t="s">
        <v>237</v>
      </c>
      <c r="H165" s="4">
        <v>2541</v>
      </c>
    </row>
    <row r="166" spans="1:11" x14ac:dyDescent="0.25">
      <c r="B166">
        <v>1000</v>
      </c>
      <c r="C166" s="6">
        <v>1000</v>
      </c>
      <c r="D166">
        <v>1</v>
      </c>
      <c r="H166" s="4">
        <v>110</v>
      </c>
    </row>
    <row r="167" spans="1:11" x14ac:dyDescent="0.25">
      <c r="A167">
        <f>A165+1</f>
        <v>109</v>
      </c>
      <c r="B167">
        <v>10000</v>
      </c>
      <c r="C167" s="6">
        <f t="shared" si="6"/>
        <v>10000</v>
      </c>
      <c r="D167">
        <v>1</v>
      </c>
      <c r="E167" t="s">
        <v>238</v>
      </c>
      <c r="F167" t="s">
        <v>1</v>
      </c>
      <c r="G167" t="s">
        <v>239</v>
      </c>
      <c r="H167" s="4">
        <v>6352</v>
      </c>
    </row>
    <row r="168" spans="1:11" x14ac:dyDescent="0.25">
      <c r="A168">
        <f t="shared" si="4"/>
        <v>110</v>
      </c>
      <c r="B168">
        <v>1600</v>
      </c>
      <c r="C168" s="6">
        <f t="shared" si="6"/>
        <v>1600</v>
      </c>
      <c r="D168">
        <v>1</v>
      </c>
      <c r="E168" t="s">
        <v>240</v>
      </c>
      <c r="F168" t="s">
        <v>1</v>
      </c>
      <c r="G168" t="s">
        <v>241</v>
      </c>
      <c r="H168" s="4">
        <v>110</v>
      </c>
    </row>
    <row r="169" spans="1:11" x14ac:dyDescent="0.25">
      <c r="B169">
        <v>1000</v>
      </c>
      <c r="C169" s="6">
        <v>1000</v>
      </c>
      <c r="D169">
        <v>1</v>
      </c>
      <c r="H169" s="4">
        <v>110</v>
      </c>
    </row>
    <row r="170" spans="1:11" x14ac:dyDescent="0.25">
      <c r="A170">
        <f>A168+1</f>
        <v>111</v>
      </c>
      <c r="B170">
        <v>1675</v>
      </c>
      <c r="C170" s="6">
        <f t="shared" si="6"/>
        <v>1675</v>
      </c>
      <c r="D170">
        <v>1</v>
      </c>
      <c r="E170" t="s">
        <v>242</v>
      </c>
      <c r="F170" t="s">
        <v>1</v>
      </c>
      <c r="G170" t="s">
        <v>243</v>
      </c>
      <c r="H170" s="4">
        <v>250</v>
      </c>
    </row>
    <row r="171" spans="1:11" x14ac:dyDescent="0.25">
      <c r="A171">
        <f t="shared" si="4"/>
        <v>112</v>
      </c>
      <c r="B171">
        <v>2620</v>
      </c>
      <c r="C171" s="6">
        <f t="shared" si="6"/>
        <v>2620</v>
      </c>
      <c r="D171">
        <v>1</v>
      </c>
      <c r="E171" t="s">
        <v>244</v>
      </c>
      <c r="F171" t="s">
        <v>1</v>
      </c>
      <c r="G171" t="s">
        <v>245</v>
      </c>
      <c r="H171" s="4">
        <v>79</v>
      </c>
    </row>
    <row r="172" spans="1:11" x14ac:dyDescent="0.25">
      <c r="B172">
        <v>1000</v>
      </c>
      <c r="C172" s="6">
        <v>1000</v>
      </c>
      <c r="D172">
        <v>1</v>
      </c>
      <c r="H172" s="4">
        <v>110</v>
      </c>
    </row>
    <row r="173" spans="1:11" x14ac:dyDescent="0.25">
      <c r="A173">
        <f>A171+1</f>
        <v>113</v>
      </c>
      <c r="B173">
        <v>5000</v>
      </c>
      <c r="C173" s="6">
        <f t="shared" si="6"/>
        <v>5000</v>
      </c>
      <c r="D173">
        <v>1</v>
      </c>
      <c r="E173" t="s">
        <v>246</v>
      </c>
      <c r="F173" t="s">
        <v>1</v>
      </c>
      <c r="G173" t="s">
        <v>247</v>
      </c>
      <c r="H173" s="4">
        <v>262</v>
      </c>
    </row>
    <row r="174" spans="1:11" x14ac:dyDescent="0.25">
      <c r="A174">
        <f t="shared" si="4"/>
        <v>114</v>
      </c>
      <c r="B174">
        <v>1080</v>
      </c>
      <c r="C174" s="6">
        <f t="shared" si="6"/>
        <v>1080</v>
      </c>
      <c r="D174">
        <v>1</v>
      </c>
      <c r="E174" t="s">
        <v>248</v>
      </c>
      <c r="F174" t="s">
        <v>1</v>
      </c>
      <c r="G174" t="s">
        <v>249</v>
      </c>
      <c r="H174" s="4">
        <v>52</v>
      </c>
    </row>
    <row r="175" spans="1:11" x14ac:dyDescent="0.25">
      <c r="B175">
        <v>1000</v>
      </c>
      <c r="C175" s="6">
        <v>1000</v>
      </c>
      <c r="D175">
        <v>1</v>
      </c>
      <c r="H175" s="4">
        <v>110</v>
      </c>
    </row>
    <row r="176" spans="1:11" x14ac:dyDescent="0.25">
      <c r="A176">
        <f>A174+1</f>
        <v>115</v>
      </c>
      <c r="B176">
        <v>660</v>
      </c>
      <c r="C176" s="6">
        <f t="shared" si="6"/>
        <v>660</v>
      </c>
      <c r="D176">
        <v>1</v>
      </c>
      <c r="E176" t="s">
        <v>250</v>
      </c>
      <c r="F176" t="s">
        <v>53</v>
      </c>
      <c r="G176" t="s">
        <v>251</v>
      </c>
      <c r="H176" s="4">
        <f>(50050+28105+19050+13400+10020+7708+5940+4380+3153+2453+2453*2+2102*3)/600</f>
        <v>259.11833333333334</v>
      </c>
      <c r="I176" t="s">
        <v>263</v>
      </c>
      <c r="J176" s="17">
        <v>31900</v>
      </c>
      <c r="K176" s="15">
        <f t="shared" si="5"/>
        <v>957.957957957958</v>
      </c>
    </row>
    <row r="177" spans="1:8" x14ac:dyDescent="0.25">
      <c r="A177">
        <f t="shared" si="4"/>
        <v>116</v>
      </c>
      <c r="B177">
        <v>10000</v>
      </c>
      <c r="C177" s="6">
        <f t="shared" si="6"/>
        <v>10000</v>
      </c>
      <c r="D177">
        <v>1</v>
      </c>
      <c r="E177" t="s">
        <v>252</v>
      </c>
      <c r="F177" t="s">
        <v>53</v>
      </c>
      <c r="G177" t="s">
        <v>253</v>
      </c>
      <c r="H177" s="4">
        <f>(10000+67500+43200+33700+25600)/9000</f>
        <v>20</v>
      </c>
    </row>
    <row r="178" spans="1:8" x14ac:dyDescent="0.25">
      <c r="B178">
        <v>1000</v>
      </c>
      <c r="C178" s="6">
        <v>1000</v>
      </c>
      <c r="D178">
        <v>1</v>
      </c>
      <c r="H178" s="4">
        <v>110</v>
      </c>
    </row>
    <row r="179" spans="1:8" x14ac:dyDescent="0.25">
      <c r="A179">
        <f>A177+1</f>
        <v>117</v>
      </c>
      <c r="B179">
        <v>550</v>
      </c>
      <c r="C179" s="6">
        <f t="shared" si="6"/>
        <v>550</v>
      </c>
      <c r="D179">
        <v>1</v>
      </c>
      <c r="E179" t="s">
        <v>254</v>
      </c>
      <c r="F179" t="s">
        <v>53</v>
      </c>
      <c r="G179" t="s">
        <v>157</v>
      </c>
      <c r="H179" s="4">
        <f>(9846+7299+5432+4159+3140+2377+1698)/485</f>
        <v>70.002061855670107</v>
      </c>
    </row>
    <row r="180" spans="1:8" x14ac:dyDescent="0.25">
      <c r="A180">
        <f t="shared" si="4"/>
        <v>118</v>
      </c>
      <c r="B180">
        <v>1100</v>
      </c>
      <c r="C180" s="6">
        <f t="shared" si="6"/>
        <v>1100</v>
      </c>
      <c r="D180">
        <v>1</v>
      </c>
      <c r="E180" t="s">
        <v>255</v>
      </c>
      <c r="F180" t="s">
        <v>53</v>
      </c>
      <c r="G180" t="s">
        <v>256</v>
      </c>
      <c r="H180" s="4">
        <f>(16845+10829+8025+5715+4211+3309+2707+2406+2106+1805+1101+1101)/970</f>
        <v>62.020618556701031</v>
      </c>
    </row>
    <row r="181" spans="1:8" x14ac:dyDescent="0.25">
      <c r="B181">
        <v>1000</v>
      </c>
      <c r="C181" s="6">
        <v>1000</v>
      </c>
      <c r="D181">
        <v>1</v>
      </c>
      <c r="H181" s="4">
        <v>110</v>
      </c>
    </row>
    <row r="182" spans="1:8" x14ac:dyDescent="0.25">
      <c r="A182">
        <f>A180+1</f>
        <v>119</v>
      </c>
      <c r="B182">
        <v>550</v>
      </c>
      <c r="C182" s="6">
        <f t="shared" si="6"/>
        <v>550</v>
      </c>
      <c r="D182">
        <v>1</v>
      </c>
      <c r="E182" t="s">
        <v>257</v>
      </c>
      <c r="F182" t="s">
        <v>53</v>
      </c>
      <c r="G182" t="s">
        <v>89</v>
      </c>
      <c r="H182" s="4">
        <v>97</v>
      </c>
    </row>
    <row r="183" spans="1:8" x14ac:dyDescent="0.25">
      <c r="A183">
        <f t="shared" si="4"/>
        <v>120</v>
      </c>
      <c r="B183">
        <v>1100</v>
      </c>
      <c r="C183" s="6">
        <f t="shared" si="6"/>
        <v>1100</v>
      </c>
      <c r="D183">
        <v>1</v>
      </c>
      <c r="E183" t="s">
        <v>258</v>
      </c>
      <c r="F183" t="s">
        <v>53</v>
      </c>
      <c r="G183" t="s">
        <v>259</v>
      </c>
      <c r="H183" s="4">
        <f>116+25</f>
        <v>141</v>
      </c>
    </row>
    <row r="184" spans="1:8" x14ac:dyDescent="0.25">
      <c r="B184">
        <v>1000</v>
      </c>
      <c r="C184" s="6">
        <v>1000</v>
      </c>
      <c r="D184">
        <v>1</v>
      </c>
      <c r="H184" s="4">
        <v>110</v>
      </c>
    </row>
    <row r="185" spans="1:8" x14ac:dyDescent="0.25">
      <c r="A185">
        <f>A183+1</f>
        <v>121</v>
      </c>
      <c r="B185">
        <v>3300</v>
      </c>
      <c r="C185" s="6">
        <f t="shared" si="6"/>
        <v>3300</v>
      </c>
      <c r="D185">
        <v>1</v>
      </c>
      <c r="E185" t="s">
        <v>260</v>
      </c>
      <c r="F185" t="s">
        <v>53</v>
      </c>
      <c r="G185" t="s">
        <v>161</v>
      </c>
      <c r="H185" s="4">
        <f>193+108</f>
        <v>301</v>
      </c>
    </row>
    <row r="186" spans="1:8" x14ac:dyDescent="0.25">
      <c r="A186">
        <f t="shared" si="4"/>
        <v>122</v>
      </c>
      <c r="B186">
        <v>660</v>
      </c>
      <c r="C186" s="6">
        <f t="shared" si="6"/>
        <v>660</v>
      </c>
      <c r="D186">
        <v>1</v>
      </c>
      <c r="E186" t="s">
        <v>261</v>
      </c>
      <c r="F186" t="s">
        <v>53</v>
      </c>
      <c r="G186" t="s">
        <v>262</v>
      </c>
      <c r="H186" s="4">
        <v>93</v>
      </c>
    </row>
    <row r="187" spans="1:8" x14ac:dyDescent="0.25">
      <c r="B187">
        <v>1000</v>
      </c>
      <c r="C187" s="6">
        <v>1000</v>
      </c>
      <c r="D187">
        <v>1</v>
      </c>
      <c r="H187" s="4">
        <v>110</v>
      </c>
    </row>
    <row r="188" spans="1:8" x14ac:dyDescent="0.25">
      <c r="A188">
        <f>A186+1</f>
        <v>123</v>
      </c>
      <c r="B188">
        <v>1100</v>
      </c>
      <c r="C188" s="6">
        <f t="shared" si="6"/>
        <v>1100</v>
      </c>
      <c r="D188">
        <v>1</v>
      </c>
      <c r="E188" t="s">
        <v>264</v>
      </c>
      <c r="F188" t="s">
        <v>53</v>
      </c>
      <c r="G188" t="s">
        <v>265</v>
      </c>
      <c r="H188" s="4">
        <f>174+120</f>
        <v>294</v>
      </c>
    </row>
    <row r="189" spans="1:8" x14ac:dyDescent="0.25">
      <c r="A189">
        <f t="shared" si="4"/>
        <v>124</v>
      </c>
      <c r="B189">
        <v>1100</v>
      </c>
      <c r="C189" s="6">
        <f t="shared" si="6"/>
        <v>1100</v>
      </c>
      <c r="D189">
        <v>1</v>
      </c>
      <c r="E189" t="s">
        <v>266</v>
      </c>
      <c r="F189" t="s">
        <v>53</v>
      </c>
      <c r="G189" t="s">
        <v>267</v>
      </c>
      <c r="H189" s="4">
        <v>52</v>
      </c>
    </row>
    <row r="190" spans="1:8" x14ac:dyDescent="0.25">
      <c r="B190">
        <v>1000</v>
      </c>
      <c r="C190" s="6">
        <v>1000</v>
      </c>
      <c r="D190">
        <v>1</v>
      </c>
      <c r="H190" s="4">
        <v>110</v>
      </c>
    </row>
    <row r="191" spans="1:8" x14ac:dyDescent="0.25">
      <c r="A191">
        <f>A189+1</f>
        <v>125</v>
      </c>
      <c r="B191">
        <v>4400</v>
      </c>
      <c r="C191" s="6">
        <f t="shared" si="6"/>
        <v>4400</v>
      </c>
      <c r="D191">
        <v>1</v>
      </c>
      <c r="E191" t="s">
        <v>268</v>
      </c>
      <c r="F191" t="s">
        <v>53</v>
      </c>
      <c r="G191" t="s">
        <v>269</v>
      </c>
      <c r="H191" s="4">
        <v>262</v>
      </c>
    </row>
    <row r="192" spans="1:8" x14ac:dyDescent="0.25">
      <c r="A192">
        <f t="shared" si="4"/>
        <v>126</v>
      </c>
      <c r="B192">
        <v>2200</v>
      </c>
      <c r="C192" s="6">
        <f t="shared" si="6"/>
        <v>2200</v>
      </c>
      <c r="D192">
        <v>1</v>
      </c>
      <c r="E192" t="s">
        <v>270</v>
      </c>
      <c r="F192" t="s">
        <v>53</v>
      </c>
      <c r="G192" t="s">
        <v>271</v>
      </c>
      <c r="H192" s="4">
        <f>62+17</f>
        <v>79</v>
      </c>
    </row>
    <row r="193" spans="1:11" x14ac:dyDescent="0.25">
      <c r="B193">
        <v>1000</v>
      </c>
      <c r="C193" s="6">
        <v>1000</v>
      </c>
      <c r="D193">
        <v>1</v>
      </c>
      <c r="H193" s="4">
        <v>110</v>
      </c>
    </row>
    <row r="194" spans="1:11" x14ac:dyDescent="0.25">
      <c r="A194">
        <f>A192+1</f>
        <v>127</v>
      </c>
      <c r="B194">
        <v>10000</v>
      </c>
      <c r="C194" s="6">
        <f t="shared" si="6"/>
        <v>10000</v>
      </c>
      <c r="D194">
        <v>1</v>
      </c>
      <c r="E194" t="s">
        <v>272</v>
      </c>
      <c r="F194" t="s">
        <v>53</v>
      </c>
      <c r="G194" t="s">
        <v>273</v>
      </c>
      <c r="H194" s="4">
        <v>69</v>
      </c>
    </row>
    <row r="195" spans="1:11" x14ac:dyDescent="0.25">
      <c r="A195">
        <f t="shared" si="4"/>
        <v>128</v>
      </c>
      <c r="B195">
        <v>1600</v>
      </c>
      <c r="C195" s="6">
        <f t="shared" si="6"/>
        <v>1600</v>
      </c>
      <c r="D195">
        <v>1</v>
      </c>
      <c r="E195" t="s">
        <v>274</v>
      </c>
      <c r="F195" t="s">
        <v>53</v>
      </c>
      <c r="G195" t="s">
        <v>275</v>
      </c>
      <c r="H195" s="4">
        <v>62</v>
      </c>
    </row>
    <row r="196" spans="1:11" x14ac:dyDescent="0.25">
      <c r="B196">
        <v>1000</v>
      </c>
      <c r="C196" s="6">
        <v>1000</v>
      </c>
      <c r="D196">
        <v>1</v>
      </c>
      <c r="H196" s="4">
        <v>110</v>
      </c>
    </row>
    <row r="197" spans="1:11" x14ac:dyDescent="0.25">
      <c r="A197">
        <f>A195+1</f>
        <v>129</v>
      </c>
      <c r="B197">
        <v>1000</v>
      </c>
      <c r="C197" s="6">
        <f t="shared" si="6"/>
        <v>1000</v>
      </c>
      <c r="D197">
        <v>1</v>
      </c>
      <c r="E197" t="s">
        <v>276</v>
      </c>
      <c r="F197" t="s">
        <v>53</v>
      </c>
      <c r="G197" t="s">
        <v>277</v>
      </c>
      <c r="H197" s="4">
        <v>38</v>
      </c>
    </row>
    <row r="198" spans="1:11" x14ac:dyDescent="0.25">
      <c r="A198">
        <f t="shared" si="4"/>
        <v>130</v>
      </c>
      <c r="B198">
        <v>880</v>
      </c>
      <c r="C198" s="6">
        <f t="shared" si="6"/>
        <v>880</v>
      </c>
      <c r="D198">
        <v>1</v>
      </c>
      <c r="E198" t="s">
        <v>278</v>
      </c>
      <c r="F198" t="s">
        <v>53</v>
      </c>
      <c r="G198" t="s">
        <v>279</v>
      </c>
      <c r="H198" s="4">
        <f>197+20</f>
        <v>217</v>
      </c>
    </row>
    <row r="199" spans="1:11" x14ac:dyDescent="0.25">
      <c r="B199">
        <v>1000</v>
      </c>
      <c r="C199" s="6">
        <v>1000</v>
      </c>
      <c r="D199">
        <v>1</v>
      </c>
      <c r="H199" s="4">
        <v>110</v>
      </c>
    </row>
    <row r="200" spans="1:11" x14ac:dyDescent="0.25">
      <c r="A200">
        <f>A198+1</f>
        <v>131</v>
      </c>
      <c r="B200">
        <v>550</v>
      </c>
      <c r="C200" s="6">
        <f t="shared" si="6"/>
        <v>550</v>
      </c>
      <c r="D200">
        <v>1</v>
      </c>
      <c r="E200" t="s">
        <v>280</v>
      </c>
      <c r="F200" t="s">
        <v>53</v>
      </c>
      <c r="G200" t="s">
        <v>281</v>
      </c>
      <c r="H200" s="4">
        <f>56+14</f>
        <v>70</v>
      </c>
    </row>
    <row r="201" spans="1:11" x14ac:dyDescent="0.25">
      <c r="A201">
        <f t="shared" ref="A201:A294" si="7">A200+1</f>
        <v>132</v>
      </c>
      <c r="B201">
        <v>1100</v>
      </c>
      <c r="C201" s="6">
        <f t="shared" si="6"/>
        <v>1496</v>
      </c>
      <c r="D201">
        <v>1.36</v>
      </c>
      <c r="E201" t="s">
        <v>282</v>
      </c>
      <c r="F201" t="s">
        <v>283</v>
      </c>
      <c r="G201" t="s">
        <v>284</v>
      </c>
      <c r="H201" s="4">
        <v>1798</v>
      </c>
      <c r="I201" t="s">
        <v>285</v>
      </c>
      <c r="J201" s="17">
        <v>10000</v>
      </c>
      <c r="K201" s="15">
        <f t="shared" ref="K201:K285" si="8">J201/33.3</f>
        <v>300.30030030030031</v>
      </c>
    </row>
    <row r="202" spans="1:11" x14ac:dyDescent="0.25">
      <c r="B202">
        <v>1000</v>
      </c>
      <c r="C202" s="6">
        <v>1000</v>
      </c>
      <c r="D202">
        <v>1</v>
      </c>
      <c r="H202" s="4">
        <v>110</v>
      </c>
    </row>
    <row r="203" spans="1:11" x14ac:dyDescent="0.25">
      <c r="A203">
        <f>A201+1</f>
        <v>133</v>
      </c>
      <c r="B203">
        <v>2000</v>
      </c>
      <c r="C203" s="6">
        <f t="shared" si="6"/>
        <v>2720</v>
      </c>
      <c r="D203">
        <v>1.36</v>
      </c>
      <c r="E203" t="s">
        <v>286</v>
      </c>
      <c r="F203" t="s">
        <v>283</v>
      </c>
      <c r="G203" t="s">
        <v>287</v>
      </c>
      <c r="H203" s="4">
        <v>521</v>
      </c>
    </row>
    <row r="204" spans="1:11" x14ac:dyDescent="0.25">
      <c r="A204">
        <f t="shared" si="7"/>
        <v>134</v>
      </c>
      <c r="B204">
        <v>5300</v>
      </c>
      <c r="C204" s="6">
        <f t="shared" si="6"/>
        <v>7208.0000000000009</v>
      </c>
      <c r="D204">
        <v>1.36</v>
      </c>
      <c r="E204" t="s">
        <v>288</v>
      </c>
      <c r="F204" t="s">
        <v>283</v>
      </c>
      <c r="G204" t="s">
        <v>289</v>
      </c>
      <c r="H204" s="4">
        <v>1234</v>
      </c>
    </row>
    <row r="205" spans="1:11" x14ac:dyDescent="0.25">
      <c r="B205">
        <v>1000</v>
      </c>
      <c r="C205" s="6">
        <v>1000</v>
      </c>
      <c r="D205">
        <v>1</v>
      </c>
      <c r="H205" s="4">
        <v>110</v>
      </c>
    </row>
    <row r="206" spans="1:11" x14ac:dyDescent="0.25">
      <c r="A206">
        <f>A204+1</f>
        <v>135</v>
      </c>
      <c r="B206">
        <v>2200</v>
      </c>
      <c r="C206" s="6">
        <f t="shared" si="6"/>
        <v>2992</v>
      </c>
      <c r="D206">
        <v>1.36</v>
      </c>
      <c r="E206" t="s">
        <v>290</v>
      </c>
      <c r="F206" t="s">
        <v>283</v>
      </c>
      <c r="G206" t="s">
        <v>291</v>
      </c>
      <c r="H206" s="4">
        <v>363</v>
      </c>
    </row>
    <row r="207" spans="1:11" x14ac:dyDescent="0.25">
      <c r="A207">
        <f t="shared" si="7"/>
        <v>136</v>
      </c>
      <c r="B207">
        <v>1100</v>
      </c>
      <c r="C207" s="6">
        <f t="shared" si="6"/>
        <v>1496</v>
      </c>
      <c r="D207">
        <v>1.36</v>
      </c>
      <c r="E207" t="s">
        <v>292</v>
      </c>
      <c r="F207" t="s">
        <v>283</v>
      </c>
      <c r="G207" t="s">
        <v>293</v>
      </c>
      <c r="H207" s="4">
        <f>633+104</f>
        <v>737</v>
      </c>
    </row>
    <row r="208" spans="1:11" x14ac:dyDescent="0.25">
      <c r="B208">
        <v>1000</v>
      </c>
      <c r="C208" s="6">
        <v>1000</v>
      </c>
      <c r="D208">
        <v>1</v>
      </c>
      <c r="H208" s="4">
        <v>110</v>
      </c>
    </row>
    <row r="209" spans="1:11" x14ac:dyDescent="0.25">
      <c r="A209">
        <f>A207+1</f>
        <v>137</v>
      </c>
      <c r="B209">
        <v>2150</v>
      </c>
      <c r="C209" s="6">
        <f t="shared" si="6"/>
        <v>2924</v>
      </c>
      <c r="D209">
        <v>1.36</v>
      </c>
      <c r="E209" t="s">
        <v>294</v>
      </c>
      <c r="F209" t="s">
        <v>283</v>
      </c>
      <c r="G209" t="s">
        <v>295</v>
      </c>
      <c r="H209" s="4">
        <v>207</v>
      </c>
    </row>
    <row r="210" spans="1:11" x14ac:dyDescent="0.25">
      <c r="A210">
        <f t="shared" si="7"/>
        <v>138</v>
      </c>
      <c r="B210">
        <v>550</v>
      </c>
      <c r="C210" s="6">
        <f t="shared" si="6"/>
        <v>748</v>
      </c>
      <c r="D210">
        <v>1.36</v>
      </c>
      <c r="E210" t="s">
        <v>296</v>
      </c>
      <c r="F210" t="s">
        <v>283</v>
      </c>
      <c r="G210" t="s">
        <v>297</v>
      </c>
      <c r="H210" s="4">
        <v>221</v>
      </c>
    </row>
    <row r="211" spans="1:11" x14ac:dyDescent="0.25">
      <c r="B211">
        <v>1000</v>
      </c>
      <c r="C211" s="6">
        <v>1000</v>
      </c>
      <c r="D211">
        <v>1</v>
      </c>
      <c r="H211" s="4">
        <v>110</v>
      </c>
    </row>
    <row r="212" spans="1:11" x14ac:dyDescent="0.25">
      <c r="A212">
        <f>A210+1</f>
        <v>139</v>
      </c>
      <c r="B212">
        <v>600</v>
      </c>
      <c r="C212" s="6">
        <f t="shared" si="6"/>
        <v>600</v>
      </c>
      <c r="D212">
        <v>1</v>
      </c>
      <c r="E212" t="s">
        <v>298</v>
      </c>
      <c r="F212" t="s">
        <v>124</v>
      </c>
      <c r="G212" t="s">
        <v>299</v>
      </c>
      <c r="H212" s="4">
        <v>256</v>
      </c>
      <c r="I212" t="s">
        <v>300</v>
      </c>
      <c r="J212" s="17">
        <v>5000</v>
      </c>
      <c r="K212" s="15">
        <f t="shared" si="8"/>
        <v>150.15015015015015</v>
      </c>
    </row>
    <row r="213" spans="1:11" x14ac:dyDescent="0.25">
      <c r="A213">
        <f t="shared" si="7"/>
        <v>140</v>
      </c>
      <c r="B213">
        <v>500</v>
      </c>
      <c r="C213" s="6">
        <f t="shared" si="6"/>
        <v>500</v>
      </c>
      <c r="D213">
        <v>1</v>
      </c>
      <c r="E213" t="s">
        <v>301</v>
      </c>
      <c r="F213" t="s">
        <v>124</v>
      </c>
      <c r="G213" t="s">
        <v>302</v>
      </c>
      <c r="H213" s="4">
        <v>50</v>
      </c>
    </row>
    <row r="214" spans="1:11" x14ac:dyDescent="0.25">
      <c r="B214">
        <v>1000</v>
      </c>
      <c r="C214" s="6">
        <v>1000</v>
      </c>
      <c r="D214">
        <v>1</v>
      </c>
      <c r="H214" s="4">
        <v>110</v>
      </c>
    </row>
    <row r="215" spans="1:11" x14ac:dyDescent="0.25">
      <c r="A215">
        <f>A213+1</f>
        <v>141</v>
      </c>
      <c r="B215">
        <v>2000</v>
      </c>
      <c r="C215" s="6">
        <f t="shared" si="6"/>
        <v>2000</v>
      </c>
      <c r="D215">
        <v>1</v>
      </c>
      <c r="E215" t="s">
        <v>303</v>
      </c>
      <c r="F215" t="s">
        <v>124</v>
      </c>
      <c r="G215" t="s">
        <v>304</v>
      </c>
      <c r="H215" s="4">
        <f>287120/1850</f>
        <v>155.19999999999999</v>
      </c>
    </row>
    <row r="216" spans="1:11" x14ac:dyDescent="0.25">
      <c r="A216">
        <f t="shared" si="7"/>
        <v>142</v>
      </c>
      <c r="B216">
        <v>3500</v>
      </c>
      <c r="C216" s="6">
        <f t="shared" si="6"/>
        <v>3500</v>
      </c>
      <c r="D216">
        <v>1</v>
      </c>
      <c r="E216" t="s">
        <v>305</v>
      </c>
      <c r="F216" t="s">
        <v>124</v>
      </c>
      <c r="G216" t="s">
        <v>306</v>
      </c>
      <c r="H216" s="4">
        <v>13</v>
      </c>
    </row>
    <row r="217" spans="1:11" x14ac:dyDescent="0.25">
      <c r="B217">
        <v>1000</v>
      </c>
      <c r="C217" s="6">
        <v>1000</v>
      </c>
      <c r="D217">
        <v>1</v>
      </c>
      <c r="H217" s="4">
        <v>110</v>
      </c>
    </row>
    <row r="218" spans="1:11" x14ac:dyDescent="0.25">
      <c r="A218">
        <f>A216+1</f>
        <v>143</v>
      </c>
      <c r="B218">
        <v>550</v>
      </c>
      <c r="C218" s="6">
        <f t="shared" si="6"/>
        <v>550</v>
      </c>
      <c r="D218">
        <v>1</v>
      </c>
      <c r="E218" t="s">
        <v>307</v>
      </c>
      <c r="F218" t="s">
        <v>53</v>
      </c>
      <c r="G218" t="s">
        <v>308</v>
      </c>
      <c r="H218" s="4">
        <v>44</v>
      </c>
      <c r="I218" t="s">
        <v>126</v>
      </c>
      <c r="J218" s="17">
        <v>6000</v>
      </c>
      <c r="K218" s="15">
        <f t="shared" si="8"/>
        <v>180.1801801801802</v>
      </c>
    </row>
    <row r="219" spans="1:11" x14ac:dyDescent="0.25">
      <c r="A219">
        <f t="shared" si="7"/>
        <v>144</v>
      </c>
      <c r="B219">
        <v>2200</v>
      </c>
      <c r="C219" s="6">
        <f t="shared" ref="C219:C252" si="9">B219*D219</f>
        <v>2200</v>
      </c>
      <c r="D219">
        <v>1</v>
      </c>
      <c r="E219" t="s">
        <v>309</v>
      </c>
      <c r="F219" t="s">
        <v>53</v>
      </c>
      <c r="G219" t="s">
        <v>310</v>
      </c>
      <c r="H219" s="4">
        <f>162+93</f>
        <v>255</v>
      </c>
    </row>
    <row r="220" spans="1:11" x14ac:dyDescent="0.25">
      <c r="B220">
        <v>1000</v>
      </c>
      <c r="C220" s="6">
        <v>1000</v>
      </c>
      <c r="D220">
        <v>1</v>
      </c>
      <c r="H220" s="4">
        <v>110</v>
      </c>
    </row>
    <row r="221" spans="1:11" x14ac:dyDescent="0.25">
      <c r="A221">
        <f>A219+1</f>
        <v>145</v>
      </c>
      <c r="B221">
        <v>1100</v>
      </c>
      <c r="C221" s="6">
        <f t="shared" si="9"/>
        <v>1100</v>
      </c>
      <c r="D221">
        <v>1</v>
      </c>
      <c r="E221" t="s">
        <v>311</v>
      </c>
      <c r="F221" t="s">
        <v>53</v>
      </c>
      <c r="G221" t="s">
        <v>259</v>
      </c>
      <c r="H221" s="4">
        <v>96</v>
      </c>
    </row>
    <row r="222" spans="1:11" x14ac:dyDescent="0.25">
      <c r="A222">
        <f t="shared" si="7"/>
        <v>146</v>
      </c>
      <c r="B222">
        <v>5000</v>
      </c>
      <c r="C222" s="6">
        <f t="shared" si="9"/>
        <v>5000</v>
      </c>
      <c r="D222">
        <v>1</v>
      </c>
      <c r="E222" t="s">
        <v>312</v>
      </c>
      <c r="F222" t="s">
        <v>53</v>
      </c>
      <c r="G222" t="s">
        <v>61</v>
      </c>
      <c r="H222" s="4">
        <v>57</v>
      </c>
    </row>
    <row r="223" spans="1:11" x14ac:dyDescent="0.25">
      <c r="B223">
        <v>1000</v>
      </c>
      <c r="C223" s="6">
        <v>1000</v>
      </c>
      <c r="D223">
        <v>1</v>
      </c>
      <c r="H223" s="4">
        <v>110</v>
      </c>
    </row>
    <row r="224" spans="1:11" x14ac:dyDescent="0.25">
      <c r="A224">
        <f>A222+1</f>
        <v>147</v>
      </c>
      <c r="B224">
        <v>550</v>
      </c>
      <c r="C224" s="6">
        <f t="shared" si="9"/>
        <v>550</v>
      </c>
      <c r="D224">
        <v>1</v>
      </c>
      <c r="E224" t="s">
        <v>313</v>
      </c>
      <c r="F224" t="s">
        <v>53</v>
      </c>
      <c r="G224" t="s">
        <v>314</v>
      </c>
      <c r="H224" s="4">
        <v>57</v>
      </c>
    </row>
    <row r="225" spans="1:11" x14ac:dyDescent="0.25">
      <c r="A225">
        <f t="shared" si="7"/>
        <v>148</v>
      </c>
      <c r="B225">
        <v>660</v>
      </c>
      <c r="C225" s="6">
        <f t="shared" si="9"/>
        <v>660</v>
      </c>
      <c r="D225">
        <v>1</v>
      </c>
      <c r="E225" t="s">
        <v>315</v>
      </c>
      <c r="F225" t="s">
        <v>53</v>
      </c>
      <c r="G225" t="s">
        <v>316</v>
      </c>
      <c r="H225" s="4">
        <v>50</v>
      </c>
    </row>
    <row r="226" spans="1:11" x14ac:dyDescent="0.25">
      <c r="B226">
        <v>1000</v>
      </c>
      <c r="C226" s="6">
        <v>1000</v>
      </c>
      <c r="D226">
        <v>1</v>
      </c>
      <c r="H226" s="4">
        <v>110</v>
      </c>
    </row>
    <row r="227" spans="1:11" x14ac:dyDescent="0.25">
      <c r="A227">
        <f>A225+1</f>
        <v>149</v>
      </c>
      <c r="B227">
        <v>550</v>
      </c>
      <c r="C227" s="6">
        <f t="shared" si="9"/>
        <v>550</v>
      </c>
      <c r="D227">
        <v>1</v>
      </c>
      <c r="E227" t="s">
        <v>317</v>
      </c>
      <c r="F227" t="s">
        <v>53</v>
      </c>
      <c r="G227" t="s">
        <v>314</v>
      </c>
      <c r="H227" s="4">
        <v>57</v>
      </c>
    </row>
    <row r="228" spans="1:11" x14ac:dyDescent="0.25">
      <c r="A228">
        <f t="shared" si="7"/>
        <v>150</v>
      </c>
      <c r="B228">
        <v>1100</v>
      </c>
      <c r="C228" s="6">
        <f t="shared" si="9"/>
        <v>1100</v>
      </c>
      <c r="D228">
        <v>1</v>
      </c>
      <c r="E228" t="s">
        <v>318</v>
      </c>
      <c r="F228" t="s">
        <v>53</v>
      </c>
      <c r="G228" t="s">
        <v>319</v>
      </c>
      <c r="H228" s="4">
        <f>97+60</f>
        <v>157</v>
      </c>
    </row>
    <row r="229" spans="1:11" x14ac:dyDescent="0.25">
      <c r="B229">
        <v>1000</v>
      </c>
      <c r="C229" s="6">
        <v>1000</v>
      </c>
      <c r="D229">
        <v>1</v>
      </c>
      <c r="H229" s="4">
        <v>110</v>
      </c>
    </row>
    <row r="230" spans="1:11" x14ac:dyDescent="0.25">
      <c r="A230">
        <f>A228+1</f>
        <v>151</v>
      </c>
      <c r="B230">
        <v>5250</v>
      </c>
      <c r="C230" s="6">
        <f t="shared" si="9"/>
        <v>8662.5</v>
      </c>
      <c r="D230">
        <v>1.65</v>
      </c>
      <c r="E230" t="s">
        <v>320</v>
      </c>
      <c r="F230" t="s">
        <v>95</v>
      </c>
      <c r="G230" t="s">
        <v>321</v>
      </c>
      <c r="H230" s="4">
        <v>604</v>
      </c>
      <c r="I230" t="s">
        <v>324</v>
      </c>
      <c r="J230" s="17">
        <v>1300</v>
      </c>
      <c r="K230" s="15">
        <f t="shared" si="8"/>
        <v>39.039039039039039</v>
      </c>
    </row>
    <row r="231" spans="1:11" x14ac:dyDescent="0.25">
      <c r="A231">
        <f t="shared" si="7"/>
        <v>152</v>
      </c>
      <c r="B231">
        <v>2200</v>
      </c>
      <c r="C231" s="6">
        <f t="shared" si="9"/>
        <v>3630</v>
      </c>
      <c r="D231">
        <v>1.65</v>
      </c>
      <c r="E231" t="s">
        <v>322</v>
      </c>
      <c r="F231" t="s">
        <v>95</v>
      </c>
      <c r="G231" t="s">
        <v>323</v>
      </c>
      <c r="H231" s="4">
        <v>181</v>
      </c>
    </row>
    <row r="232" spans="1:11" x14ac:dyDescent="0.25">
      <c r="B232">
        <v>1000</v>
      </c>
      <c r="C232" s="6">
        <v>1000</v>
      </c>
      <c r="D232">
        <v>1</v>
      </c>
      <c r="H232" s="4">
        <v>110</v>
      </c>
    </row>
    <row r="233" spans="1:11" x14ac:dyDescent="0.25">
      <c r="A233">
        <f>A231+1</f>
        <v>153</v>
      </c>
      <c r="B233">
        <v>1100</v>
      </c>
      <c r="C233" s="6">
        <f t="shared" si="9"/>
        <v>1815</v>
      </c>
      <c r="D233">
        <v>1.65</v>
      </c>
      <c r="E233" t="s">
        <v>325</v>
      </c>
      <c r="F233" t="s">
        <v>95</v>
      </c>
      <c r="G233" t="s">
        <v>326</v>
      </c>
      <c r="H233" s="4">
        <v>89</v>
      </c>
    </row>
    <row r="234" spans="1:11" x14ac:dyDescent="0.25">
      <c r="A234">
        <f t="shared" si="7"/>
        <v>154</v>
      </c>
      <c r="B234">
        <v>1100</v>
      </c>
      <c r="C234" s="6">
        <f t="shared" si="9"/>
        <v>1815</v>
      </c>
      <c r="D234">
        <v>1.65</v>
      </c>
      <c r="E234" t="s">
        <v>327</v>
      </c>
      <c r="F234" t="s">
        <v>95</v>
      </c>
      <c r="G234" t="s">
        <v>328</v>
      </c>
      <c r="H234" s="4">
        <v>84</v>
      </c>
    </row>
    <row r="235" spans="1:11" x14ac:dyDescent="0.25">
      <c r="B235">
        <v>1000</v>
      </c>
      <c r="C235" s="6">
        <v>1000</v>
      </c>
      <c r="D235">
        <v>1</v>
      </c>
      <c r="H235" s="4">
        <v>110</v>
      </c>
    </row>
    <row r="236" spans="1:11" x14ac:dyDescent="0.25">
      <c r="A236">
        <f>A234+1</f>
        <v>155</v>
      </c>
      <c r="B236">
        <v>1100</v>
      </c>
      <c r="C236" s="6">
        <f t="shared" si="9"/>
        <v>1815</v>
      </c>
      <c r="D236">
        <v>1.65</v>
      </c>
      <c r="E236" t="s">
        <v>329</v>
      </c>
      <c r="F236" t="s">
        <v>95</v>
      </c>
      <c r="G236" t="s">
        <v>330</v>
      </c>
      <c r="H236" s="4">
        <v>46</v>
      </c>
    </row>
    <row r="237" spans="1:11" x14ac:dyDescent="0.25">
      <c r="A237">
        <f t="shared" si="7"/>
        <v>156</v>
      </c>
      <c r="B237">
        <v>5200</v>
      </c>
      <c r="C237" s="6">
        <f t="shared" si="9"/>
        <v>8580</v>
      </c>
      <c r="D237">
        <v>1.65</v>
      </c>
      <c r="E237" t="s">
        <v>331</v>
      </c>
      <c r="F237" t="s">
        <v>95</v>
      </c>
      <c r="G237" t="s">
        <v>332</v>
      </c>
      <c r="H237" s="4">
        <v>27</v>
      </c>
    </row>
    <row r="238" spans="1:11" x14ac:dyDescent="0.25">
      <c r="B238">
        <v>1000</v>
      </c>
      <c r="C238" s="6">
        <v>1000</v>
      </c>
      <c r="D238">
        <v>1</v>
      </c>
      <c r="H238" s="4">
        <v>110</v>
      </c>
    </row>
    <row r="239" spans="1:11" x14ac:dyDescent="0.25">
      <c r="A239">
        <f>A237+1</f>
        <v>157</v>
      </c>
      <c r="B239">
        <v>5300</v>
      </c>
      <c r="C239" s="6">
        <f t="shared" si="9"/>
        <v>7208.0000000000009</v>
      </c>
      <c r="D239">
        <v>1.36</v>
      </c>
      <c r="E239" t="s">
        <v>333</v>
      </c>
      <c r="F239" t="s">
        <v>115</v>
      </c>
      <c r="G239" t="s">
        <v>334</v>
      </c>
      <c r="H239" s="4">
        <v>140</v>
      </c>
      <c r="I239" t="s">
        <v>119</v>
      </c>
      <c r="J239" s="17">
        <v>1300</v>
      </c>
      <c r="K239" s="15">
        <f t="shared" si="8"/>
        <v>39.039039039039039</v>
      </c>
    </row>
    <row r="240" spans="1:11" x14ac:dyDescent="0.25">
      <c r="A240">
        <f t="shared" si="7"/>
        <v>158</v>
      </c>
      <c r="B240">
        <v>2200</v>
      </c>
      <c r="C240" s="6">
        <f t="shared" si="9"/>
        <v>2992</v>
      </c>
      <c r="D240">
        <v>1.36</v>
      </c>
      <c r="E240" t="s">
        <v>335</v>
      </c>
      <c r="F240" t="s">
        <v>115</v>
      </c>
      <c r="G240" t="s">
        <v>336</v>
      </c>
      <c r="H240" s="4">
        <v>337</v>
      </c>
    </row>
    <row r="241" spans="1:11" x14ac:dyDescent="0.25">
      <c r="B241">
        <v>1000</v>
      </c>
      <c r="C241" s="6">
        <v>1000</v>
      </c>
      <c r="D241">
        <v>1</v>
      </c>
      <c r="H241" s="4">
        <v>110</v>
      </c>
    </row>
    <row r="242" spans="1:11" x14ac:dyDescent="0.25">
      <c r="A242">
        <f>A240+1</f>
        <v>159</v>
      </c>
      <c r="B242">
        <v>10450</v>
      </c>
      <c r="C242" s="6">
        <f t="shared" si="9"/>
        <v>14212.000000000002</v>
      </c>
      <c r="D242">
        <v>1.36</v>
      </c>
      <c r="E242" t="s">
        <v>337</v>
      </c>
      <c r="F242" t="s">
        <v>115</v>
      </c>
      <c r="G242" t="s">
        <v>338</v>
      </c>
      <c r="H242" s="4">
        <v>375</v>
      </c>
    </row>
    <row r="243" spans="1:11" x14ac:dyDescent="0.25">
      <c r="A243">
        <f t="shared" si="7"/>
        <v>160</v>
      </c>
      <c r="B243">
        <v>880</v>
      </c>
      <c r="C243" s="6">
        <f t="shared" si="9"/>
        <v>1196.8000000000002</v>
      </c>
      <c r="D243">
        <v>1.36</v>
      </c>
      <c r="E243" t="s">
        <v>339</v>
      </c>
      <c r="F243" t="s">
        <v>115</v>
      </c>
      <c r="G243" t="s">
        <v>340</v>
      </c>
      <c r="H243" s="4">
        <v>49</v>
      </c>
    </row>
    <row r="244" spans="1:11" x14ac:dyDescent="0.25">
      <c r="B244">
        <v>1000</v>
      </c>
      <c r="C244" s="6">
        <v>1000</v>
      </c>
      <c r="D244">
        <v>1</v>
      </c>
      <c r="H244" s="4">
        <v>110</v>
      </c>
    </row>
    <row r="245" spans="1:11" x14ac:dyDescent="0.25">
      <c r="A245">
        <f>A243+1</f>
        <v>161</v>
      </c>
      <c r="B245">
        <v>450</v>
      </c>
      <c r="C245" s="6">
        <f t="shared" si="9"/>
        <v>612</v>
      </c>
      <c r="D245">
        <v>1.36</v>
      </c>
      <c r="E245" t="s">
        <v>341</v>
      </c>
      <c r="F245" t="s">
        <v>115</v>
      </c>
      <c r="G245" t="s">
        <v>342</v>
      </c>
      <c r="H245" s="4">
        <v>23</v>
      </c>
    </row>
    <row r="246" spans="1:11" x14ac:dyDescent="0.25">
      <c r="A246">
        <f t="shared" si="7"/>
        <v>162</v>
      </c>
      <c r="B246">
        <v>880</v>
      </c>
      <c r="C246" s="6">
        <f t="shared" si="9"/>
        <v>1196.8000000000002</v>
      </c>
      <c r="D246">
        <v>1.36</v>
      </c>
      <c r="E246" t="s">
        <v>343</v>
      </c>
      <c r="F246" t="s">
        <v>115</v>
      </c>
      <c r="G246" t="s">
        <v>340</v>
      </c>
      <c r="H246" s="4">
        <v>57</v>
      </c>
    </row>
    <row r="247" spans="1:11" x14ac:dyDescent="0.25">
      <c r="B247">
        <v>1000</v>
      </c>
      <c r="C247" s="6">
        <v>1000</v>
      </c>
      <c r="D247">
        <v>1</v>
      </c>
      <c r="H247" s="4">
        <v>110</v>
      </c>
    </row>
    <row r="248" spans="1:11" x14ac:dyDescent="0.25">
      <c r="A248">
        <f>A246+1</f>
        <v>163</v>
      </c>
      <c r="B248">
        <v>450</v>
      </c>
      <c r="C248" s="6">
        <f t="shared" si="9"/>
        <v>612</v>
      </c>
      <c r="D248">
        <v>1.36</v>
      </c>
      <c r="E248" t="s">
        <v>344</v>
      </c>
      <c r="F248" t="s">
        <v>115</v>
      </c>
      <c r="G248" t="s">
        <v>342</v>
      </c>
      <c r="H248" s="4">
        <v>19</v>
      </c>
    </row>
    <row r="249" spans="1:11" x14ac:dyDescent="0.25">
      <c r="A249">
        <f t="shared" si="7"/>
        <v>164</v>
      </c>
      <c r="B249">
        <v>1100</v>
      </c>
      <c r="C249" s="6">
        <f t="shared" si="9"/>
        <v>1496</v>
      </c>
      <c r="D249">
        <v>1.36</v>
      </c>
      <c r="E249" t="s">
        <v>345</v>
      </c>
      <c r="F249" t="s">
        <v>115</v>
      </c>
      <c r="G249" t="s">
        <v>346</v>
      </c>
      <c r="H249" s="4">
        <v>126</v>
      </c>
    </row>
    <row r="250" spans="1:11" x14ac:dyDescent="0.25">
      <c r="B250">
        <v>1000</v>
      </c>
      <c r="C250" s="6">
        <v>1000</v>
      </c>
      <c r="D250">
        <v>1</v>
      </c>
      <c r="H250" s="4">
        <v>110</v>
      </c>
    </row>
    <row r="251" spans="1:11" x14ac:dyDescent="0.25">
      <c r="A251">
        <f>A249+1</f>
        <v>165</v>
      </c>
      <c r="B251">
        <v>7500</v>
      </c>
      <c r="C251" s="6">
        <f t="shared" si="9"/>
        <v>10200</v>
      </c>
      <c r="D251">
        <v>1.36</v>
      </c>
      <c r="E251" t="s">
        <v>347</v>
      </c>
      <c r="F251" t="s">
        <v>115</v>
      </c>
      <c r="G251" t="s">
        <v>348</v>
      </c>
      <c r="H251" s="4">
        <v>187</v>
      </c>
    </row>
    <row r="252" spans="1:11" x14ac:dyDescent="0.25">
      <c r="A252">
        <f t="shared" si="7"/>
        <v>166</v>
      </c>
      <c r="B252">
        <v>100000</v>
      </c>
      <c r="C252" s="6">
        <f t="shared" si="9"/>
        <v>13000</v>
      </c>
      <c r="D252">
        <v>0.13</v>
      </c>
      <c r="E252" t="s">
        <v>349</v>
      </c>
      <c r="F252" t="s">
        <v>350</v>
      </c>
      <c r="G252" t="s">
        <v>351</v>
      </c>
      <c r="H252" s="4">
        <v>203</v>
      </c>
      <c r="I252" t="s">
        <v>356</v>
      </c>
      <c r="J252" s="17">
        <v>19100</v>
      </c>
      <c r="K252" s="15">
        <f t="shared" si="8"/>
        <v>573.57357357357364</v>
      </c>
    </row>
    <row r="253" spans="1:11" x14ac:dyDescent="0.25">
      <c r="B253">
        <v>1000</v>
      </c>
      <c r="C253" s="6">
        <v>1000</v>
      </c>
      <c r="D253">
        <v>1</v>
      </c>
      <c r="H253" s="4">
        <v>110</v>
      </c>
    </row>
    <row r="254" spans="1:11" x14ac:dyDescent="0.25">
      <c r="A254">
        <f>A252+1</f>
        <v>167</v>
      </c>
      <c r="B254">
        <v>11000</v>
      </c>
      <c r="C254" s="6">
        <f t="shared" ref="C254:C294" si="10">B254*D254</f>
        <v>1430</v>
      </c>
      <c r="D254">
        <v>0.13</v>
      </c>
      <c r="E254" t="s">
        <v>352</v>
      </c>
      <c r="F254" t="s">
        <v>350</v>
      </c>
      <c r="G254" t="s">
        <v>353</v>
      </c>
      <c r="H254" s="4">
        <v>90</v>
      </c>
    </row>
    <row r="255" spans="1:11" x14ac:dyDescent="0.25">
      <c r="A255">
        <f t="shared" si="7"/>
        <v>168</v>
      </c>
      <c r="B255">
        <v>15000</v>
      </c>
      <c r="C255" s="6">
        <f t="shared" si="10"/>
        <v>1950</v>
      </c>
      <c r="D255">
        <v>0.13</v>
      </c>
      <c r="E255" t="s">
        <v>354</v>
      </c>
      <c r="F255" t="s">
        <v>350</v>
      </c>
      <c r="G255" t="s">
        <v>355</v>
      </c>
      <c r="H255" s="4">
        <v>154</v>
      </c>
    </row>
    <row r="256" spans="1:11" x14ac:dyDescent="0.25">
      <c r="B256">
        <v>1000</v>
      </c>
      <c r="C256" s="6">
        <v>1000</v>
      </c>
      <c r="D256">
        <v>1</v>
      </c>
      <c r="H256" s="4">
        <v>110</v>
      </c>
    </row>
    <row r="257" spans="1:11" x14ac:dyDescent="0.25">
      <c r="A257">
        <f>A255+1</f>
        <v>169</v>
      </c>
      <c r="B257">
        <v>8800</v>
      </c>
      <c r="C257" s="6">
        <f t="shared" si="10"/>
        <v>1144</v>
      </c>
      <c r="D257">
        <v>0.13</v>
      </c>
      <c r="E257" t="s">
        <v>357</v>
      </c>
      <c r="F257" t="s">
        <v>350</v>
      </c>
      <c r="G257" t="s">
        <v>358</v>
      </c>
      <c r="H257" s="4">
        <v>107</v>
      </c>
    </row>
    <row r="258" spans="1:11" x14ac:dyDescent="0.25">
      <c r="A258">
        <f t="shared" si="7"/>
        <v>170</v>
      </c>
      <c r="B258">
        <v>550</v>
      </c>
      <c r="C258" s="6">
        <f t="shared" si="10"/>
        <v>550</v>
      </c>
      <c r="D258">
        <v>1</v>
      </c>
      <c r="E258" t="s">
        <v>359</v>
      </c>
      <c r="F258" t="s">
        <v>53</v>
      </c>
      <c r="G258" t="s">
        <v>360</v>
      </c>
      <c r="H258" s="4">
        <v>59</v>
      </c>
      <c r="I258" t="s">
        <v>361</v>
      </c>
      <c r="J258" s="17">
        <v>19400</v>
      </c>
      <c r="K258" s="15">
        <f t="shared" si="8"/>
        <v>582.58258258258263</v>
      </c>
    </row>
    <row r="259" spans="1:11" x14ac:dyDescent="0.25">
      <c r="B259">
        <v>1000</v>
      </c>
      <c r="C259" s="6">
        <v>1000</v>
      </c>
      <c r="D259">
        <v>1</v>
      </c>
      <c r="H259" s="4">
        <v>110</v>
      </c>
    </row>
    <row r="260" spans="1:11" x14ac:dyDescent="0.25">
      <c r="A260">
        <f>A258+1</f>
        <v>171</v>
      </c>
      <c r="B260">
        <v>500</v>
      </c>
      <c r="C260" s="6">
        <f t="shared" si="10"/>
        <v>500</v>
      </c>
      <c r="D260">
        <v>1</v>
      </c>
      <c r="E260" t="s">
        <v>362</v>
      </c>
      <c r="F260" t="s">
        <v>53</v>
      </c>
      <c r="G260" t="s">
        <v>363</v>
      </c>
      <c r="H260" s="4">
        <f>83+25</f>
        <v>108</v>
      </c>
    </row>
    <row r="261" spans="1:11" x14ac:dyDescent="0.25">
      <c r="A261">
        <f t="shared" si="7"/>
        <v>172</v>
      </c>
      <c r="B261">
        <v>1100</v>
      </c>
      <c r="C261" s="6">
        <f t="shared" si="10"/>
        <v>1100</v>
      </c>
      <c r="D261">
        <v>1</v>
      </c>
      <c r="E261" t="s">
        <v>364</v>
      </c>
      <c r="F261" t="s">
        <v>53</v>
      </c>
      <c r="G261" t="s">
        <v>365</v>
      </c>
      <c r="H261" s="4">
        <f>75+51</f>
        <v>126</v>
      </c>
    </row>
    <row r="262" spans="1:11" x14ac:dyDescent="0.25">
      <c r="B262">
        <v>1000</v>
      </c>
      <c r="C262" s="6">
        <v>1000</v>
      </c>
      <c r="D262">
        <v>1</v>
      </c>
      <c r="H262" s="4">
        <v>110</v>
      </c>
    </row>
    <row r="263" spans="1:11" x14ac:dyDescent="0.25">
      <c r="A263">
        <f>A261+1</f>
        <v>173</v>
      </c>
      <c r="B263">
        <v>2200</v>
      </c>
      <c r="C263" s="6">
        <f t="shared" si="10"/>
        <v>2200</v>
      </c>
      <c r="D263">
        <v>1</v>
      </c>
      <c r="E263" t="s">
        <v>366</v>
      </c>
      <c r="F263" t="s">
        <v>53</v>
      </c>
      <c r="G263" t="s">
        <v>367</v>
      </c>
      <c r="H263" s="4">
        <f>183+109</f>
        <v>292</v>
      </c>
    </row>
    <row r="264" spans="1:11" x14ac:dyDescent="0.25">
      <c r="A264">
        <f t="shared" si="7"/>
        <v>174</v>
      </c>
      <c r="B264">
        <v>660</v>
      </c>
      <c r="C264" s="6">
        <f t="shared" si="10"/>
        <v>660</v>
      </c>
      <c r="D264">
        <v>1</v>
      </c>
      <c r="E264" t="s">
        <v>368</v>
      </c>
      <c r="F264" t="s">
        <v>53</v>
      </c>
      <c r="G264" t="s">
        <v>316</v>
      </c>
      <c r="H264" s="4">
        <f>66+23</f>
        <v>89</v>
      </c>
    </row>
    <row r="265" spans="1:11" x14ac:dyDescent="0.25">
      <c r="B265">
        <v>1000</v>
      </c>
      <c r="C265" s="6">
        <v>1000</v>
      </c>
      <c r="D265">
        <v>1</v>
      </c>
      <c r="H265" s="4">
        <v>110</v>
      </c>
    </row>
    <row r="266" spans="1:11" x14ac:dyDescent="0.25">
      <c r="A266">
        <f>A264+1</f>
        <v>175</v>
      </c>
      <c r="B266">
        <v>4250</v>
      </c>
      <c r="C266" s="6">
        <f t="shared" si="10"/>
        <v>5780</v>
      </c>
      <c r="D266">
        <v>1.36</v>
      </c>
      <c r="E266" t="s">
        <v>369</v>
      </c>
      <c r="F266" t="s">
        <v>370</v>
      </c>
      <c r="G266" t="s">
        <v>371</v>
      </c>
      <c r="H266" s="4">
        <v>298</v>
      </c>
      <c r="I266" t="s">
        <v>372</v>
      </c>
      <c r="J266" s="17">
        <v>2200</v>
      </c>
      <c r="K266" s="15">
        <f t="shared" si="8"/>
        <v>66.066066066066071</v>
      </c>
    </row>
    <row r="267" spans="1:11" x14ac:dyDescent="0.25">
      <c r="A267">
        <f t="shared" si="7"/>
        <v>176</v>
      </c>
      <c r="B267">
        <v>550</v>
      </c>
      <c r="C267" s="6">
        <f t="shared" si="10"/>
        <v>748</v>
      </c>
      <c r="D267">
        <v>1.36</v>
      </c>
      <c r="E267" t="s">
        <v>373</v>
      </c>
      <c r="F267" t="s">
        <v>370</v>
      </c>
      <c r="G267" t="s">
        <v>374</v>
      </c>
      <c r="H267" s="4">
        <v>234</v>
      </c>
    </row>
    <row r="268" spans="1:11" x14ac:dyDescent="0.25">
      <c r="B268">
        <v>1000</v>
      </c>
      <c r="C268" s="6">
        <v>1000</v>
      </c>
      <c r="D268">
        <v>1</v>
      </c>
      <c r="H268" s="4">
        <v>110</v>
      </c>
    </row>
    <row r="269" spans="1:11" x14ac:dyDescent="0.25">
      <c r="A269">
        <f>A267+1</f>
        <v>177</v>
      </c>
      <c r="B269">
        <v>880</v>
      </c>
      <c r="C269" s="6">
        <f t="shared" si="10"/>
        <v>1196.8000000000002</v>
      </c>
      <c r="D269">
        <v>1.36</v>
      </c>
      <c r="E269" t="s">
        <v>375</v>
      </c>
      <c r="F269" t="s">
        <v>370</v>
      </c>
      <c r="G269" t="s">
        <v>376</v>
      </c>
      <c r="H269" s="4">
        <v>296</v>
      </c>
    </row>
    <row r="270" spans="1:11" x14ac:dyDescent="0.25">
      <c r="A270">
        <f t="shared" si="7"/>
        <v>178</v>
      </c>
      <c r="B270">
        <v>1100</v>
      </c>
      <c r="C270" s="6">
        <f t="shared" si="10"/>
        <v>1496</v>
      </c>
      <c r="D270">
        <v>1.36</v>
      </c>
      <c r="E270" t="s">
        <v>377</v>
      </c>
      <c r="F270" t="s">
        <v>115</v>
      </c>
      <c r="G270" t="s">
        <v>378</v>
      </c>
      <c r="H270" s="4">
        <v>818</v>
      </c>
      <c r="I270" t="s">
        <v>379</v>
      </c>
      <c r="J270" s="17">
        <v>1500</v>
      </c>
      <c r="K270" s="15">
        <f t="shared" si="8"/>
        <v>45.04504504504505</v>
      </c>
    </row>
    <row r="271" spans="1:11" x14ac:dyDescent="0.25">
      <c r="B271">
        <v>1000</v>
      </c>
      <c r="C271" s="6">
        <v>1000</v>
      </c>
      <c r="D271">
        <v>1</v>
      </c>
      <c r="H271" s="4">
        <v>110</v>
      </c>
    </row>
    <row r="272" spans="1:11" x14ac:dyDescent="0.25">
      <c r="A272">
        <f>A270+1</f>
        <v>179</v>
      </c>
      <c r="B272">
        <v>2125</v>
      </c>
      <c r="C272" s="6">
        <f t="shared" si="10"/>
        <v>3506.25</v>
      </c>
      <c r="D272">
        <v>1.65</v>
      </c>
      <c r="E272" t="s">
        <v>380</v>
      </c>
      <c r="F272" t="s">
        <v>95</v>
      </c>
      <c r="G272" t="s">
        <v>381</v>
      </c>
      <c r="H272" s="4">
        <f>262+32</f>
        <v>294</v>
      </c>
      <c r="I272" t="s">
        <v>382</v>
      </c>
      <c r="J272" s="17">
        <v>2000</v>
      </c>
      <c r="K272" s="15">
        <f t="shared" si="8"/>
        <v>60.060060060060067</v>
      </c>
    </row>
    <row r="273" spans="1:11" x14ac:dyDescent="0.25">
      <c r="A273">
        <f t="shared" si="7"/>
        <v>180</v>
      </c>
      <c r="B273">
        <v>330</v>
      </c>
      <c r="C273" s="6">
        <f t="shared" si="10"/>
        <v>544.5</v>
      </c>
      <c r="D273">
        <v>1.65</v>
      </c>
      <c r="E273" t="s">
        <v>383</v>
      </c>
      <c r="F273" t="s">
        <v>95</v>
      </c>
      <c r="G273" t="s">
        <v>384</v>
      </c>
      <c r="H273" s="4">
        <f>133+20</f>
        <v>153</v>
      </c>
    </row>
    <row r="274" spans="1:11" x14ac:dyDescent="0.25">
      <c r="B274">
        <v>1000</v>
      </c>
      <c r="C274" s="6">
        <v>1000</v>
      </c>
      <c r="D274">
        <v>1</v>
      </c>
      <c r="H274" s="4">
        <v>110</v>
      </c>
    </row>
    <row r="275" spans="1:11" x14ac:dyDescent="0.25">
      <c r="A275">
        <f>A273+1</f>
        <v>181</v>
      </c>
      <c r="B275">
        <v>1100</v>
      </c>
      <c r="C275" s="6">
        <f t="shared" si="10"/>
        <v>1815</v>
      </c>
      <c r="D275">
        <v>1.65</v>
      </c>
      <c r="E275" t="s">
        <v>385</v>
      </c>
      <c r="F275" t="s">
        <v>95</v>
      </c>
      <c r="G275" t="s">
        <v>386</v>
      </c>
      <c r="H275" s="4">
        <v>458</v>
      </c>
      <c r="I275" t="s">
        <v>429</v>
      </c>
      <c r="J275" s="17">
        <v>1500</v>
      </c>
      <c r="K275" s="15">
        <f t="shared" si="8"/>
        <v>45.04504504504505</v>
      </c>
    </row>
    <row r="276" spans="1:11" x14ac:dyDescent="0.25">
      <c r="A276">
        <f t="shared" si="7"/>
        <v>182</v>
      </c>
      <c r="B276">
        <v>330</v>
      </c>
      <c r="C276" s="6">
        <f t="shared" si="10"/>
        <v>544.5</v>
      </c>
      <c r="D276">
        <v>1.65</v>
      </c>
      <c r="E276" t="s">
        <v>387</v>
      </c>
      <c r="F276" t="s">
        <v>95</v>
      </c>
      <c r="G276" t="s">
        <v>388</v>
      </c>
      <c r="H276" s="4">
        <v>136</v>
      </c>
    </row>
    <row r="277" spans="1:11" x14ac:dyDescent="0.25">
      <c r="B277">
        <v>1000</v>
      </c>
      <c r="C277" s="6">
        <v>1000</v>
      </c>
      <c r="D277">
        <v>1</v>
      </c>
      <c r="H277" s="4">
        <v>110</v>
      </c>
    </row>
    <row r="278" spans="1:11" x14ac:dyDescent="0.25">
      <c r="A278">
        <f>A276+1</f>
        <v>183</v>
      </c>
      <c r="B278">
        <v>1080</v>
      </c>
      <c r="C278" s="6">
        <f t="shared" si="10"/>
        <v>1080</v>
      </c>
      <c r="D278">
        <v>1</v>
      </c>
      <c r="E278" t="s">
        <v>389</v>
      </c>
      <c r="F278" t="s">
        <v>1</v>
      </c>
      <c r="G278" t="s">
        <v>390</v>
      </c>
      <c r="H278" s="4">
        <v>112</v>
      </c>
      <c r="I278" t="s">
        <v>414</v>
      </c>
      <c r="J278" s="17">
        <v>20400</v>
      </c>
      <c r="K278" s="15">
        <f t="shared" si="8"/>
        <v>612.61261261261268</v>
      </c>
    </row>
    <row r="279" spans="1:11" x14ac:dyDescent="0.25">
      <c r="A279">
        <f t="shared" si="7"/>
        <v>184</v>
      </c>
      <c r="B279">
        <v>1590</v>
      </c>
      <c r="C279" s="6">
        <f t="shared" si="10"/>
        <v>1590</v>
      </c>
      <c r="D279">
        <v>1</v>
      </c>
      <c r="E279" t="s">
        <v>391</v>
      </c>
      <c r="F279" t="s">
        <v>1</v>
      </c>
      <c r="G279" t="s">
        <v>392</v>
      </c>
      <c r="H279" s="4">
        <v>83</v>
      </c>
    </row>
    <row r="280" spans="1:11" x14ac:dyDescent="0.25">
      <c r="B280">
        <v>1000</v>
      </c>
      <c r="C280" s="6">
        <v>1000</v>
      </c>
      <c r="D280">
        <v>1</v>
      </c>
      <c r="H280" s="4">
        <v>110</v>
      </c>
    </row>
    <row r="281" spans="1:11" x14ac:dyDescent="0.25">
      <c r="A281">
        <f>A279+1</f>
        <v>185</v>
      </c>
      <c r="B281">
        <v>1080</v>
      </c>
      <c r="C281" s="6">
        <f t="shared" si="10"/>
        <v>1080</v>
      </c>
      <c r="D281">
        <v>1</v>
      </c>
      <c r="E281" t="s">
        <v>393</v>
      </c>
      <c r="F281" t="s">
        <v>1</v>
      </c>
      <c r="G281" t="s">
        <v>390</v>
      </c>
      <c r="H281" s="4">
        <v>243</v>
      </c>
    </row>
    <row r="282" spans="1:11" x14ac:dyDescent="0.25">
      <c r="A282">
        <f t="shared" si="7"/>
        <v>186</v>
      </c>
      <c r="B282">
        <v>5180</v>
      </c>
      <c r="C282" s="6">
        <f t="shared" si="10"/>
        <v>5180</v>
      </c>
      <c r="D282">
        <v>1</v>
      </c>
      <c r="E282" t="s">
        <v>394</v>
      </c>
      <c r="F282" t="s">
        <v>1</v>
      </c>
      <c r="G282" t="s">
        <v>395</v>
      </c>
      <c r="H282" s="4">
        <v>94</v>
      </c>
    </row>
    <row r="283" spans="1:11" x14ac:dyDescent="0.25">
      <c r="B283">
        <v>1000</v>
      </c>
      <c r="C283" s="6">
        <v>1000</v>
      </c>
      <c r="D283">
        <v>1</v>
      </c>
      <c r="H283" s="4">
        <v>110</v>
      </c>
    </row>
    <row r="284" spans="1:11" x14ac:dyDescent="0.25">
      <c r="A284">
        <f>A282+1</f>
        <v>187</v>
      </c>
      <c r="B284">
        <v>10300</v>
      </c>
      <c r="C284" s="6">
        <f t="shared" si="10"/>
        <v>10300</v>
      </c>
      <c r="D284">
        <v>1</v>
      </c>
      <c r="E284" t="s">
        <v>396</v>
      </c>
      <c r="F284" t="s">
        <v>1</v>
      </c>
      <c r="G284" t="s">
        <v>397</v>
      </c>
      <c r="H284" s="4">
        <v>449</v>
      </c>
    </row>
    <row r="285" spans="1:11" x14ac:dyDescent="0.25">
      <c r="A285">
        <f t="shared" si="7"/>
        <v>188</v>
      </c>
      <c r="B285">
        <v>1100</v>
      </c>
      <c r="C285" s="6">
        <f t="shared" si="10"/>
        <v>1496</v>
      </c>
      <c r="D285">
        <v>1.36</v>
      </c>
      <c r="E285" t="s">
        <v>398</v>
      </c>
      <c r="F285" t="s">
        <v>67</v>
      </c>
      <c r="G285" t="s">
        <v>399</v>
      </c>
      <c r="H285" s="4">
        <v>1315</v>
      </c>
      <c r="I285" t="s">
        <v>400</v>
      </c>
      <c r="J285" s="17">
        <v>17300</v>
      </c>
      <c r="K285" s="15">
        <f t="shared" si="8"/>
        <v>519.51951951951958</v>
      </c>
    </row>
    <row r="286" spans="1:11" x14ac:dyDescent="0.25">
      <c r="B286">
        <v>1000</v>
      </c>
      <c r="C286" s="6">
        <v>1000</v>
      </c>
      <c r="D286">
        <v>1</v>
      </c>
      <c r="H286" s="4">
        <v>110</v>
      </c>
    </row>
    <row r="287" spans="1:11" x14ac:dyDescent="0.25">
      <c r="A287">
        <f>A285+1</f>
        <v>189</v>
      </c>
      <c r="B287">
        <v>1100</v>
      </c>
      <c r="C287" s="6">
        <f t="shared" si="10"/>
        <v>1496</v>
      </c>
      <c r="D287">
        <v>1.36</v>
      </c>
      <c r="E287" t="s">
        <v>401</v>
      </c>
      <c r="F287" t="s">
        <v>67</v>
      </c>
      <c r="G287" t="s">
        <v>402</v>
      </c>
      <c r="H287" s="4">
        <v>298</v>
      </c>
    </row>
    <row r="288" spans="1:11" x14ac:dyDescent="0.25">
      <c r="A288">
        <f t="shared" si="7"/>
        <v>190</v>
      </c>
      <c r="B288">
        <v>5300</v>
      </c>
      <c r="C288" s="6">
        <f t="shared" si="10"/>
        <v>7208.0000000000009</v>
      </c>
      <c r="D288">
        <v>1.36</v>
      </c>
      <c r="E288" t="s">
        <v>403</v>
      </c>
      <c r="F288" t="s">
        <v>67</v>
      </c>
      <c r="G288" t="s">
        <v>404</v>
      </c>
      <c r="H288" s="4">
        <v>1007</v>
      </c>
    </row>
    <row r="289" spans="1:12" x14ac:dyDescent="0.25">
      <c r="B289">
        <v>1000</v>
      </c>
      <c r="C289" s="6">
        <v>1000</v>
      </c>
      <c r="D289">
        <v>1</v>
      </c>
      <c r="H289" s="4">
        <v>110</v>
      </c>
    </row>
    <row r="290" spans="1:12" x14ac:dyDescent="0.25">
      <c r="A290">
        <f>A288+1</f>
        <v>191</v>
      </c>
      <c r="B290">
        <v>2200</v>
      </c>
      <c r="C290" s="6">
        <f t="shared" si="10"/>
        <v>2992</v>
      </c>
      <c r="D290">
        <v>1.36</v>
      </c>
      <c r="E290" t="s">
        <v>405</v>
      </c>
      <c r="F290" t="s">
        <v>67</v>
      </c>
      <c r="G290" t="s">
        <v>406</v>
      </c>
      <c r="H290" s="4">
        <v>315</v>
      </c>
    </row>
    <row r="291" spans="1:12" x14ac:dyDescent="0.25">
      <c r="A291">
        <f t="shared" si="7"/>
        <v>192</v>
      </c>
      <c r="B291">
        <v>10300</v>
      </c>
      <c r="C291" s="6">
        <f t="shared" si="10"/>
        <v>14008.000000000002</v>
      </c>
      <c r="D291">
        <v>1.36</v>
      </c>
      <c r="E291" t="s">
        <v>407</v>
      </c>
      <c r="F291" t="s">
        <v>67</v>
      </c>
      <c r="G291" t="s">
        <v>408</v>
      </c>
      <c r="H291" s="4">
        <f>137+39</f>
        <v>176</v>
      </c>
    </row>
    <row r="292" spans="1:12" x14ac:dyDescent="0.25">
      <c r="B292">
        <v>1000</v>
      </c>
      <c r="C292" s="6">
        <v>1000</v>
      </c>
      <c r="D292">
        <v>1</v>
      </c>
      <c r="H292" s="4">
        <v>110</v>
      </c>
    </row>
    <row r="293" spans="1:12" x14ac:dyDescent="0.25">
      <c r="A293">
        <f>A291+1</f>
        <v>193</v>
      </c>
      <c r="B293">
        <v>2150</v>
      </c>
      <c r="C293" s="6">
        <f t="shared" si="10"/>
        <v>2924</v>
      </c>
      <c r="D293">
        <v>1.36</v>
      </c>
      <c r="E293" t="s">
        <v>409</v>
      </c>
      <c r="F293" t="s">
        <v>67</v>
      </c>
      <c r="G293" t="s">
        <v>410</v>
      </c>
      <c r="H293" s="4">
        <v>104</v>
      </c>
    </row>
    <row r="294" spans="1:12" x14ac:dyDescent="0.25">
      <c r="A294">
        <f t="shared" si="7"/>
        <v>194</v>
      </c>
      <c r="B294">
        <v>550</v>
      </c>
      <c r="C294" s="6">
        <f t="shared" si="10"/>
        <v>748</v>
      </c>
      <c r="D294">
        <v>1.36</v>
      </c>
      <c r="E294" t="s">
        <v>411</v>
      </c>
      <c r="F294" t="s">
        <v>67</v>
      </c>
      <c r="G294" t="s">
        <v>412</v>
      </c>
      <c r="H294" s="4">
        <f>422+144</f>
        <v>566</v>
      </c>
    </row>
    <row r="295" spans="1:12" x14ac:dyDescent="0.25">
      <c r="B295">
        <v>1000</v>
      </c>
      <c r="C295" s="6">
        <v>1000</v>
      </c>
      <c r="D295">
        <v>1</v>
      </c>
      <c r="H295" s="4">
        <v>110</v>
      </c>
    </row>
    <row r="296" spans="1:12" s="10" customFormat="1" x14ac:dyDescent="0.25">
      <c r="A296" s="13" t="s">
        <v>427</v>
      </c>
      <c r="C296" s="6"/>
      <c r="H296" s="11"/>
      <c r="J296" s="18"/>
      <c r="K296" s="16"/>
      <c r="L296" s="12"/>
    </row>
    <row r="298" spans="1:12" s="7" customFormat="1" ht="36" x14ac:dyDescent="0.55000000000000004">
      <c r="A298" s="7" t="s">
        <v>413</v>
      </c>
      <c r="B298"/>
      <c r="C298" s="8">
        <f>SUM(C1:C297)</f>
        <v>605523.44999999995</v>
      </c>
      <c r="D298" s="19"/>
      <c r="E298" s="19"/>
      <c r="F298" s="19"/>
      <c r="G298" s="19"/>
      <c r="H298" s="19"/>
      <c r="I298" s="19"/>
      <c r="J298" s="20">
        <f t="shared" ref="J298:K298" si="11">SUM(J1:J297)</f>
        <v>329469</v>
      </c>
      <c r="K298" s="8">
        <f t="shared" si="11"/>
        <v>9893.9639639639627</v>
      </c>
      <c r="L298" s="9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Гриндер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2014-01-21T01:40:46Z</dcterms:modified>
</cp:coreProperties>
</file>