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Соглашение" sheetId="9" r:id="rId1"/>
    <sheet name="Счет" sheetId="7" r:id="rId2"/>
    <sheet name="НХЛ Ставки" sheetId="6" r:id="rId3"/>
  </sheets>
  <definedNames>
    <definedName name="_xlnm._FilterDatabase" localSheetId="2" hidden="1">'НХЛ Ставки'!$A$4:$W$422</definedName>
  </definedNames>
  <calcPr calcId="144525"/>
</workbook>
</file>

<file path=xl/calcChain.xml><?xml version="1.0" encoding="utf-8"?>
<calcChain xmlns="http://schemas.openxmlformats.org/spreadsheetml/2006/main">
  <c r="M18" i="7" l="1"/>
  <c r="N24" i="7"/>
  <c r="N25" i="7"/>
  <c r="E3" i="6" l="1"/>
  <c r="N5" i="6" s="1"/>
  <c r="N3" i="6"/>
  <c r="M3" i="6"/>
  <c r="N17" i="7"/>
  <c r="H16" i="7"/>
  <c r="M5" i="6"/>
  <c r="H3" i="6"/>
  <c r="F3" i="6"/>
  <c r="Q463" i="6"/>
  <c r="Q465" i="6"/>
  <c r="Q467" i="6"/>
  <c r="Q469" i="6"/>
  <c r="Q471" i="6"/>
  <c r="Q473" i="6"/>
  <c r="Q475" i="6"/>
  <c r="Q477" i="6"/>
  <c r="Q479" i="6"/>
  <c r="Q481" i="6"/>
  <c r="Q483" i="6"/>
  <c r="Q485" i="6"/>
  <c r="Q487" i="6"/>
  <c r="Q489" i="6"/>
  <c r="Q491" i="6"/>
  <c r="Q493" i="6"/>
  <c r="Q405" i="6" l="1"/>
  <c r="S401" i="6"/>
  <c r="S403" i="6" s="1"/>
  <c r="S405" i="6" s="1"/>
  <c r="S407" i="6" s="1"/>
  <c r="S409" i="6" s="1"/>
  <c r="S411" i="6" s="1"/>
  <c r="S413" i="6" s="1"/>
  <c r="S415" i="6" s="1"/>
  <c r="S417" i="6" s="1"/>
  <c r="S419" i="6" s="1"/>
  <c r="S421" i="6" s="1"/>
  <c r="S423" i="6" s="1"/>
  <c r="S425" i="6" s="1"/>
  <c r="S427" i="6" s="1"/>
  <c r="S429" i="6" s="1"/>
  <c r="S431" i="6" s="1"/>
  <c r="S433" i="6" s="1"/>
  <c r="S435" i="6" s="1"/>
  <c r="S437" i="6" s="1"/>
  <c r="S439" i="6" s="1"/>
  <c r="S441" i="6" s="1"/>
  <c r="S443" i="6" s="1"/>
  <c r="S445" i="6" s="1"/>
  <c r="S447" i="6" s="1"/>
  <c r="S449" i="6" s="1"/>
  <c r="S451" i="6" s="1"/>
  <c r="S453" i="6" s="1"/>
  <c r="S455" i="6" s="1"/>
  <c r="S457" i="6" s="1"/>
  <c r="S459" i="6" s="1"/>
  <c r="S461" i="6" s="1"/>
  <c r="S463" i="6" s="1"/>
  <c r="S465" i="6" s="1"/>
  <c r="S467" i="6" s="1"/>
  <c r="S469" i="6" s="1"/>
  <c r="S471" i="6" s="1"/>
  <c r="S473" i="6" s="1"/>
  <c r="S475" i="6" s="1"/>
  <c r="S477" i="6" s="1"/>
  <c r="S479" i="6" s="1"/>
  <c r="S481" i="6" s="1"/>
  <c r="S483" i="6" s="1"/>
  <c r="S485" i="6" s="1"/>
  <c r="S487" i="6" s="1"/>
  <c r="S489" i="6" s="1"/>
  <c r="S491" i="6" s="1"/>
  <c r="S493" i="6" s="1"/>
  <c r="S495" i="6" s="1"/>
  <c r="S383" i="6"/>
  <c r="S385" i="6" s="1"/>
  <c r="S387" i="6" s="1"/>
  <c r="S389" i="6" s="1"/>
  <c r="S391" i="6" s="1"/>
  <c r="S393" i="6" s="1"/>
  <c r="S395" i="6" s="1"/>
  <c r="S397" i="6" s="1"/>
  <c r="S399" i="6" s="1"/>
  <c r="Q413" i="6"/>
  <c r="Q415" i="6"/>
  <c r="Q417" i="6"/>
  <c r="Q419" i="6"/>
  <c r="Q421" i="6"/>
  <c r="Q423" i="6"/>
  <c r="Q425" i="6"/>
  <c r="Q427" i="6"/>
  <c r="Q429" i="6"/>
  <c r="Q431" i="6"/>
  <c r="Q433" i="6"/>
  <c r="Q435" i="6"/>
  <c r="Q437" i="6"/>
  <c r="Q439" i="6"/>
  <c r="Q441" i="6"/>
  <c r="Q443" i="6"/>
  <c r="Q445" i="6"/>
  <c r="Q447" i="6"/>
  <c r="Q449" i="6"/>
  <c r="Q451" i="6"/>
  <c r="Q495" i="6"/>
  <c r="Q497" i="6"/>
  <c r="Q403" i="6"/>
  <c r="L435" i="6"/>
  <c r="L437" i="6"/>
  <c r="L439" i="6"/>
  <c r="L441" i="6"/>
  <c r="L443" i="6"/>
  <c r="L445" i="6"/>
  <c r="L447" i="6"/>
  <c r="L449" i="6"/>
  <c r="L451" i="6"/>
  <c r="L453" i="6"/>
  <c r="L455" i="6"/>
  <c r="L457" i="6"/>
  <c r="L459" i="6"/>
  <c r="L461" i="6"/>
  <c r="L463" i="6"/>
  <c r="K3" i="6" s="1"/>
  <c r="L465" i="6"/>
  <c r="L467" i="6"/>
  <c r="L469" i="6"/>
  <c r="L471" i="6"/>
  <c r="L473" i="6"/>
  <c r="L475" i="6"/>
  <c r="L477" i="6"/>
  <c r="L479" i="6"/>
  <c r="L481" i="6"/>
  <c r="L483" i="6"/>
  <c r="L485" i="6"/>
  <c r="L487" i="6"/>
  <c r="L489" i="6"/>
  <c r="L491" i="6"/>
  <c r="L493" i="6"/>
  <c r="L495" i="6"/>
  <c r="L497" i="6"/>
  <c r="L499" i="6"/>
  <c r="L501" i="6"/>
  <c r="L503" i="6"/>
  <c r="L505" i="6"/>
  <c r="L507" i="6"/>
  <c r="L509" i="6"/>
  <c r="L511" i="6"/>
  <c r="L513" i="6"/>
  <c r="L515" i="6"/>
  <c r="L517" i="6"/>
  <c r="L519" i="6"/>
  <c r="L521" i="6"/>
  <c r="L523" i="6"/>
  <c r="L525" i="6"/>
  <c r="L527" i="6"/>
  <c r="L529" i="6"/>
  <c r="L531" i="6"/>
  <c r="L533" i="6"/>
  <c r="L535" i="6"/>
  <c r="L537" i="6"/>
  <c r="L539" i="6"/>
  <c r="L541" i="6"/>
  <c r="L543" i="6"/>
  <c r="L545" i="6"/>
  <c r="L547" i="6"/>
  <c r="L549" i="6"/>
  <c r="L551" i="6"/>
  <c r="L553" i="6"/>
  <c r="L555" i="6"/>
  <c r="L557" i="6"/>
  <c r="L559" i="6"/>
  <c r="L561" i="6"/>
  <c r="L563" i="6"/>
  <c r="L565" i="6"/>
  <c r="L567" i="6"/>
  <c r="L569" i="6"/>
  <c r="L571" i="6"/>
  <c r="L573" i="6"/>
  <c r="L575" i="6"/>
  <c r="L577" i="6"/>
  <c r="L579" i="6"/>
  <c r="L581" i="6"/>
  <c r="L583" i="6"/>
  <c r="L585" i="6"/>
  <c r="L587" i="6"/>
  <c r="L589" i="6"/>
  <c r="L591" i="6"/>
  <c r="L593" i="6"/>
  <c r="L595" i="6"/>
  <c r="L597" i="6"/>
  <c r="L599" i="6"/>
  <c r="L601" i="6"/>
  <c r="L603" i="6"/>
  <c r="L605" i="6"/>
  <c r="L607" i="6"/>
  <c r="L609" i="6"/>
  <c r="L611" i="6"/>
  <c r="L613" i="6"/>
  <c r="L615" i="6"/>
  <c r="L617" i="6"/>
  <c r="L619" i="6"/>
  <c r="L621" i="6"/>
  <c r="L623" i="6"/>
  <c r="L625" i="6"/>
  <c r="L627" i="6"/>
  <c r="L407" i="6"/>
  <c r="L409" i="6"/>
  <c r="L411" i="6"/>
  <c r="L413" i="6"/>
  <c r="L415" i="6"/>
  <c r="L417" i="6"/>
  <c r="L419" i="6"/>
  <c r="L421" i="6"/>
  <c r="L423" i="6"/>
  <c r="L425" i="6"/>
  <c r="L427" i="6"/>
  <c r="L429" i="6"/>
  <c r="L431" i="6"/>
  <c r="L433" i="6"/>
  <c r="O413" i="6"/>
  <c r="O414" i="6"/>
  <c r="P381" i="6"/>
  <c r="L405" i="6" l="1"/>
  <c r="P405" i="6" s="1"/>
  <c r="L403" i="6"/>
  <c r="P403" i="6" s="1"/>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J465" i="6"/>
  <c r="J467" i="6"/>
  <c r="J469" i="6"/>
  <c r="J471" i="6"/>
  <c r="J473" i="6"/>
  <c r="J475" i="6"/>
  <c r="J477" i="6"/>
  <c r="J479" i="6"/>
  <c r="J481" i="6"/>
  <c r="J483" i="6"/>
  <c r="J485" i="6"/>
  <c r="J487" i="6"/>
  <c r="J489" i="6"/>
  <c r="J491" i="6"/>
  <c r="J493" i="6"/>
  <c r="J495" i="6"/>
  <c r="J497" i="6"/>
  <c r="J499" i="6"/>
  <c r="J501" i="6"/>
  <c r="J503" i="6"/>
  <c r="J505" i="6"/>
  <c r="J507" i="6"/>
  <c r="J509" i="6"/>
  <c r="J511" i="6"/>
  <c r="J513" i="6"/>
  <c r="J515" i="6"/>
  <c r="J517" i="6"/>
  <c r="J519" i="6"/>
  <c r="J521" i="6"/>
  <c r="J523" i="6"/>
  <c r="J525" i="6"/>
  <c r="J527" i="6"/>
  <c r="J529" i="6"/>
  <c r="J531" i="6"/>
  <c r="J533" i="6"/>
  <c r="J535" i="6"/>
  <c r="J537" i="6"/>
  <c r="J539" i="6"/>
  <c r="J541" i="6"/>
  <c r="J543" i="6"/>
  <c r="J545" i="6"/>
  <c r="J547" i="6"/>
  <c r="J549" i="6"/>
  <c r="J551" i="6"/>
  <c r="L401" i="6"/>
  <c r="P401" i="6" s="1"/>
  <c r="L399" i="6"/>
  <c r="P399" i="6" s="1"/>
  <c r="G399" i="6"/>
  <c r="G401" i="6"/>
  <c r="G403" i="6"/>
  <c r="J403" i="6" s="1"/>
  <c r="G405" i="6"/>
  <c r="J405" i="6" s="1"/>
  <c r="G407" i="6"/>
  <c r="G409" i="6"/>
  <c r="G411" i="6"/>
  <c r="G413" i="6"/>
  <c r="G415" i="6"/>
  <c r="G417" i="6"/>
  <c r="G419" i="6"/>
  <c r="G421" i="6"/>
  <c r="G423" i="6"/>
  <c r="G425" i="6"/>
  <c r="G427" i="6"/>
  <c r="J427" i="6" s="1"/>
  <c r="G429" i="6"/>
  <c r="J429" i="6" s="1"/>
  <c r="G431" i="6"/>
  <c r="J431" i="6" s="1"/>
  <c r="G433" i="6"/>
  <c r="J433" i="6" s="1"/>
  <c r="G435" i="6"/>
  <c r="J435" i="6" s="1"/>
  <c r="G437" i="6"/>
  <c r="J437" i="6" s="1"/>
  <c r="G439" i="6"/>
  <c r="J439" i="6" s="1"/>
  <c r="G441" i="6"/>
  <c r="J441" i="6" s="1"/>
  <c r="G443" i="6"/>
  <c r="J443" i="6" s="1"/>
  <c r="G445" i="6"/>
  <c r="J445" i="6" s="1"/>
  <c r="G447" i="6"/>
  <c r="J447" i="6" s="1"/>
  <c r="G449" i="6"/>
  <c r="J449" i="6" s="1"/>
  <c r="G451" i="6"/>
  <c r="J451" i="6" s="1"/>
  <c r="G453" i="6"/>
  <c r="J453" i="6" s="1"/>
  <c r="G455" i="6"/>
  <c r="J455" i="6" s="1"/>
  <c r="G463" i="6"/>
  <c r="J463" i="6" s="1"/>
  <c r="G465" i="6"/>
  <c r="G467" i="6"/>
  <c r="G469" i="6"/>
  <c r="G471" i="6"/>
  <c r="G473" i="6"/>
  <c r="G475" i="6"/>
  <c r="G477" i="6"/>
  <c r="L397" i="6"/>
  <c r="P397" i="6" s="1"/>
  <c r="L395" i="6"/>
  <c r="P395" i="6" s="1"/>
  <c r="N433" i="6"/>
  <c r="O433" i="6"/>
  <c r="O434" i="6"/>
  <c r="N435" i="6"/>
  <c r="O435" i="6"/>
  <c r="O436" i="6"/>
  <c r="N437" i="6"/>
  <c r="O437" i="6"/>
  <c r="P437" i="6"/>
  <c r="O438" i="6"/>
  <c r="N439" i="6"/>
  <c r="O439" i="6"/>
  <c r="O440" i="6"/>
  <c r="N441" i="6"/>
  <c r="O441" i="6"/>
  <c r="O442" i="6"/>
  <c r="N443" i="6"/>
  <c r="O443" i="6"/>
  <c r="O444" i="6"/>
  <c r="N445" i="6"/>
  <c r="O445" i="6"/>
  <c r="O446" i="6"/>
  <c r="N447" i="6"/>
  <c r="O447" i="6"/>
  <c r="O448" i="6"/>
  <c r="N449" i="6"/>
  <c r="O449" i="6"/>
  <c r="O450" i="6"/>
  <c r="N451" i="6"/>
  <c r="O451" i="6"/>
  <c r="O452" i="6"/>
  <c r="N453" i="6"/>
  <c r="O453" i="6"/>
  <c r="O454" i="6"/>
  <c r="N455" i="6"/>
  <c r="O455" i="6"/>
  <c r="O456" i="6"/>
  <c r="N457" i="6"/>
  <c r="O457" i="6"/>
  <c r="O458" i="6"/>
  <c r="N459" i="6"/>
  <c r="O459" i="6"/>
  <c r="O460" i="6"/>
  <c r="N461" i="6"/>
  <c r="O461" i="6"/>
  <c r="O462" i="6"/>
  <c r="N463" i="6"/>
  <c r="O463" i="6"/>
  <c r="O3" i="6" s="1"/>
  <c r="P463" i="6"/>
  <c r="O464" i="6"/>
  <c r="N465" i="6"/>
  <c r="O465" i="6"/>
  <c r="P465" i="6"/>
  <c r="O466" i="6"/>
  <c r="N467" i="6"/>
  <c r="O467" i="6"/>
  <c r="P467" i="6"/>
  <c r="O468" i="6"/>
  <c r="N469" i="6"/>
  <c r="O469" i="6"/>
  <c r="P469" i="6"/>
  <c r="O470" i="6"/>
  <c r="N471" i="6"/>
  <c r="O471" i="6"/>
  <c r="P471" i="6"/>
  <c r="O472" i="6"/>
  <c r="N473" i="6"/>
  <c r="O473" i="6"/>
  <c r="P473" i="6"/>
  <c r="O474" i="6"/>
  <c r="N475" i="6"/>
  <c r="O475" i="6"/>
  <c r="P475" i="6"/>
  <c r="O476" i="6"/>
  <c r="N477" i="6"/>
  <c r="O477" i="6"/>
  <c r="P477" i="6"/>
  <c r="O478" i="6"/>
  <c r="N479" i="6"/>
  <c r="O479" i="6"/>
  <c r="P479" i="6"/>
  <c r="O480" i="6"/>
  <c r="N481" i="6"/>
  <c r="O481" i="6"/>
  <c r="P481" i="6"/>
  <c r="O482" i="6"/>
  <c r="N483" i="6"/>
  <c r="O483" i="6"/>
  <c r="P483" i="6"/>
  <c r="O484" i="6"/>
  <c r="N485" i="6"/>
  <c r="O485" i="6"/>
  <c r="P485" i="6"/>
  <c r="O486" i="6"/>
  <c r="N487" i="6"/>
  <c r="O487" i="6"/>
  <c r="P487" i="6"/>
  <c r="O488" i="6"/>
  <c r="N489" i="6"/>
  <c r="O489" i="6"/>
  <c r="P489" i="6"/>
  <c r="O490" i="6"/>
  <c r="N491" i="6"/>
  <c r="O491" i="6"/>
  <c r="P491" i="6"/>
  <c r="O492" i="6"/>
  <c r="N493" i="6"/>
  <c r="O493" i="6"/>
  <c r="P493" i="6"/>
  <c r="O494" i="6"/>
  <c r="N495" i="6"/>
  <c r="O495" i="6"/>
  <c r="P495" i="6"/>
  <c r="O496" i="6"/>
  <c r="N497" i="6"/>
  <c r="O497" i="6"/>
  <c r="P497" i="6"/>
  <c r="O498" i="6"/>
  <c r="N499" i="6"/>
  <c r="O499" i="6"/>
  <c r="P499" i="6"/>
  <c r="O500" i="6"/>
  <c r="N501" i="6"/>
  <c r="O501" i="6"/>
  <c r="P501" i="6"/>
  <c r="O502" i="6"/>
  <c r="N503" i="6"/>
  <c r="O503" i="6"/>
  <c r="P503" i="6"/>
  <c r="O504" i="6"/>
  <c r="N505" i="6"/>
  <c r="O505" i="6"/>
  <c r="P505" i="6"/>
  <c r="O506" i="6"/>
  <c r="N507" i="6"/>
  <c r="O507" i="6"/>
  <c r="P507" i="6"/>
  <c r="O508" i="6"/>
  <c r="N509" i="6"/>
  <c r="O509" i="6"/>
  <c r="P509" i="6"/>
  <c r="O510" i="6"/>
  <c r="N511" i="6"/>
  <c r="O511" i="6"/>
  <c r="P511" i="6"/>
  <c r="O512" i="6"/>
  <c r="N513" i="6"/>
  <c r="O513" i="6"/>
  <c r="P513" i="6"/>
  <c r="O514" i="6"/>
  <c r="N515" i="6"/>
  <c r="O515" i="6"/>
  <c r="P515" i="6"/>
  <c r="O516" i="6"/>
  <c r="N517" i="6"/>
  <c r="O517" i="6"/>
  <c r="P517" i="6"/>
  <c r="O518" i="6"/>
  <c r="N519" i="6"/>
  <c r="O519" i="6"/>
  <c r="P519" i="6"/>
  <c r="O520" i="6"/>
  <c r="N521" i="6"/>
  <c r="O521" i="6"/>
  <c r="P521" i="6"/>
  <c r="O522" i="6"/>
  <c r="N523" i="6"/>
  <c r="O523" i="6"/>
  <c r="P523" i="6"/>
  <c r="O524" i="6"/>
  <c r="N525" i="6"/>
  <c r="O525" i="6"/>
  <c r="P525" i="6"/>
  <c r="O526" i="6"/>
  <c r="N527" i="6"/>
  <c r="O527" i="6"/>
  <c r="P527" i="6"/>
  <c r="O528" i="6"/>
  <c r="N529" i="6"/>
  <c r="O529" i="6"/>
  <c r="P529" i="6"/>
  <c r="O530" i="6"/>
  <c r="N531" i="6"/>
  <c r="O531" i="6"/>
  <c r="P531" i="6"/>
  <c r="O532" i="6"/>
  <c r="N533" i="6"/>
  <c r="O533" i="6"/>
  <c r="P533" i="6"/>
  <c r="O534" i="6"/>
  <c r="N535" i="6"/>
  <c r="O535" i="6"/>
  <c r="P535" i="6"/>
  <c r="O536" i="6"/>
  <c r="N537" i="6"/>
  <c r="O537" i="6"/>
  <c r="P537" i="6"/>
  <c r="O538" i="6"/>
  <c r="N539" i="6"/>
  <c r="O539" i="6"/>
  <c r="P539" i="6"/>
  <c r="O540" i="6"/>
  <c r="N541" i="6"/>
  <c r="O541" i="6"/>
  <c r="P541" i="6"/>
  <c r="O542" i="6"/>
  <c r="N543" i="6"/>
  <c r="O543" i="6"/>
  <c r="P543" i="6"/>
  <c r="O544" i="6"/>
  <c r="N545" i="6"/>
  <c r="O545" i="6"/>
  <c r="P545" i="6"/>
  <c r="O546" i="6"/>
  <c r="N547" i="6"/>
  <c r="O547" i="6"/>
  <c r="P547" i="6"/>
  <c r="O548" i="6"/>
  <c r="N549" i="6"/>
  <c r="O549" i="6"/>
  <c r="P549" i="6"/>
  <c r="O550" i="6"/>
  <c r="N551" i="6"/>
  <c r="O551" i="6"/>
  <c r="P551" i="6"/>
  <c r="O552" i="6"/>
  <c r="N553" i="6"/>
  <c r="O553" i="6"/>
  <c r="P553" i="6"/>
  <c r="O554" i="6"/>
  <c r="N555" i="6"/>
  <c r="O555" i="6"/>
  <c r="P555" i="6"/>
  <c r="O556" i="6"/>
  <c r="N557" i="6"/>
  <c r="O557" i="6"/>
  <c r="P557" i="6"/>
  <c r="O558" i="6"/>
  <c r="N559" i="6"/>
  <c r="O559" i="6"/>
  <c r="P559" i="6"/>
  <c r="O560" i="6"/>
  <c r="N561" i="6"/>
  <c r="O561" i="6"/>
  <c r="P561" i="6"/>
  <c r="O562" i="6"/>
  <c r="N563" i="6"/>
  <c r="O563" i="6"/>
  <c r="P563" i="6"/>
  <c r="O564" i="6"/>
  <c r="N565" i="6"/>
  <c r="O565" i="6"/>
  <c r="P565" i="6"/>
  <c r="O566" i="6"/>
  <c r="N567" i="6"/>
  <c r="O567" i="6"/>
  <c r="P567" i="6"/>
  <c r="O568" i="6"/>
  <c r="N569" i="6"/>
  <c r="O569" i="6"/>
  <c r="P569" i="6"/>
  <c r="O570" i="6"/>
  <c r="N571" i="6"/>
  <c r="O571" i="6"/>
  <c r="P571" i="6"/>
  <c r="O572" i="6"/>
  <c r="N573" i="6"/>
  <c r="O573" i="6"/>
  <c r="P573" i="6"/>
  <c r="O574" i="6"/>
  <c r="N575" i="6"/>
  <c r="O575" i="6"/>
  <c r="P575" i="6"/>
  <c r="O576" i="6"/>
  <c r="N577" i="6"/>
  <c r="O577" i="6"/>
  <c r="P577" i="6"/>
  <c r="O578" i="6"/>
  <c r="N579" i="6"/>
  <c r="O579" i="6"/>
  <c r="P579" i="6"/>
  <c r="O580" i="6"/>
  <c r="N581" i="6"/>
  <c r="O581" i="6"/>
  <c r="P581" i="6"/>
  <c r="O582" i="6"/>
  <c r="N583" i="6"/>
  <c r="O583" i="6"/>
  <c r="P583" i="6"/>
  <c r="O584" i="6"/>
  <c r="N585" i="6"/>
  <c r="O585" i="6"/>
  <c r="P585" i="6"/>
  <c r="O586" i="6"/>
  <c r="N587" i="6"/>
  <c r="O587" i="6"/>
  <c r="P587" i="6"/>
  <c r="O588" i="6"/>
  <c r="N589" i="6"/>
  <c r="O589" i="6"/>
  <c r="P589" i="6"/>
  <c r="O590" i="6"/>
  <c r="N591" i="6"/>
  <c r="O591" i="6"/>
  <c r="P591" i="6"/>
  <c r="O592" i="6"/>
  <c r="N593" i="6"/>
  <c r="O593" i="6"/>
  <c r="P593" i="6"/>
  <c r="O594" i="6"/>
  <c r="N595" i="6"/>
  <c r="O595" i="6"/>
  <c r="P595" i="6"/>
  <c r="O596" i="6"/>
  <c r="N597" i="6"/>
  <c r="O597" i="6"/>
  <c r="P597" i="6"/>
  <c r="O598" i="6"/>
  <c r="N599" i="6"/>
  <c r="O599" i="6"/>
  <c r="P599" i="6"/>
  <c r="O600" i="6"/>
  <c r="N601" i="6"/>
  <c r="O601" i="6"/>
  <c r="P601" i="6"/>
  <c r="O602" i="6"/>
  <c r="N603" i="6"/>
  <c r="O603" i="6"/>
  <c r="P603" i="6"/>
  <c r="O604" i="6"/>
  <c r="N605" i="6"/>
  <c r="O605" i="6"/>
  <c r="P605" i="6"/>
  <c r="O606" i="6"/>
  <c r="N607" i="6"/>
  <c r="O607" i="6"/>
  <c r="P607" i="6"/>
  <c r="O608" i="6"/>
  <c r="N609" i="6"/>
  <c r="O609" i="6"/>
  <c r="P609" i="6"/>
  <c r="O610" i="6"/>
  <c r="N611" i="6"/>
  <c r="O611" i="6"/>
  <c r="P611" i="6"/>
  <c r="O612" i="6"/>
  <c r="N613" i="6"/>
  <c r="O613" i="6"/>
  <c r="P613" i="6"/>
  <c r="O614" i="6"/>
  <c r="N615" i="6"/>
  <c r="O615" i="6"/>
  <c r="P615" i="6"/>
  <c r="O616" i="6"/>
  <c r="N617" i="6"/>
  <c r="O617" i="6"/>
  <c r="P617" i="6"/>
  <c r="O618" i="6"/>
  <c r="N619" i="6"/>
  <c r="O619" i="6"/>
  <c r="P619" i="6"/>
  <c r="O620" i="6"/>
  <c r="N621" i="6"/>
  <c r="O621" i="6"/>
  <c r="P621" i="6"/>
  <c r="O622" i="6"/>
  <c r="N623" i="6"/>
  <c r="O623" i="6"/>
  <c r="P623" i="6"/>
  <c r="O624" i="6"/>
  <c r="N625" i="6"/>
  <c r="O625" i="6"/>
  <c r="P625" i="6"/>
  <c r="O626" i="6"/>
  <c r="N627" i="6"/>
  <c r="O627" i="6"/>
  <c r="P627" i="6"/>
  <c r="O628" i="6"/>
  <c r="N629" i="6"/>
  <c r="O629" i="6"/>
  <c r="P629" i="6"/>
  <c r="O630" i="6"/>
  <c r="N631" i="6"/>
  <c r="O631" i="6"/>
  <c r="P631" i="6"/>
  <c r="O632" i="6"/>
  <c r="N633" i="6"/>
  <c r="O633" i="6"/>
  <c r="P633" i="6"/>
  <c r="O634" i="6"/>
  <c r="N405" i="6"/>
  <c r="O405" i="6"/>
  <c r="O406" i="6"/>
  <c r="N407" i="6"/>
  <c r="P407" i="6" s="1"/>
  <c r="O407" i="6"/>
  <c r="O408" i="6"/>
  <c r="N409" i="6"/>
  <c r="P409" i="6" s="1"/>
  <c r="O409" i="6"/>
  <c r="O410" i="6"/>
  <c r="N411" i="6"/>
  <c r="P411" i="6" s="1"/>
  <c r="O411" i="6"/>
  <c r="O412" i="6"/>
  <c r="N413" i="6"/>
  <c r="P413" i="6" s="1"/>
  <c r="N415" i="6"/>
  <c r="P415" i="6" s="1"/>
  <c r="O415" i="6"/>
  <c r="O416" i="6"/>
  <c r="N417" i="6"/>
  <c r="P417" i="6" s="1"/>
  <c r="O417" i="6"/>
  <c r="O418" i="6"/>
  <c r="N419" i="6"/>
  <c r="P419" i="6" s="1"/>
  <c r="O419" i="6"/>
  <c r="O420" i="6"/>
  <c r="N421" i="6"/>
  <c r="P421" i="6" s="1"/>
  <c r="O421" i="6"/>
  <c r="O422" i="6"/>
  <c r="N423" i="6"/>
  <c r="P423" i="6" s="1"/>
  <c r="O423" i="6"/>
  <c r="O424" i="6"/>
  <c r="N425" i="6"/>
  <c r="O425" i="6"/>
  <c r="O426" i="6"/>
  <c r="N427" i="6"/>
  <c r="P427" i="6" s="1"/>
  <c r="O427" i="6"/>
  <c r="O428" i="6"/>
  <c r="N429" i="6"/>
  <c r="P429" i="6" s="1"/>
  <c r="O429" i="6"/>
  <c r="O430" i="6"/>
  <c r="N431" i="6"/>
  <c r="P431" i="6" s="1"/>
  <c r="O431" i="6"/>
  <c r="O432" i="6"/>
  <c r="P439" i="6" l="1"/>
  <c r="P461" i="6"/>
  <c r="P459" i="6"/>
  <c r="P457" i="6"/>
  <c r="P455" i="6"/>
  <c r="P453" i="6"/>
  <c r="P451" i="6"/>
  <c r="P449" i="6"/>
  <c r="P3" i="6" s="1"/>
  <c r="P447" i="6"/>
  <c r="P445" i="6"/>
  <c r="P443" i="6"/>
  <c r="P441" i="6"/>
  <c r="P435" i="6"/>
  <c r="P433" i="6"/>
  <c r="P425" i="6"/>
  <c r="J425" i="6"/>
  <c r="T375" i="6"/>
  <c r="T377" i="6"/>
  <c r="T379" i="6"/>
  <c r="S375" i="6"/>
  <c r="S377" i="6" s="1"/>
  <c r="S379" i="6" s="1"/>
  <c r="S381" i="6" s="1"/>
  <c r="I384" i="6"/>
  <c r="I385" i="6"/>
  <c r="I386" i="6"/>
  <c r="I387" i="6"/>
  <c r="I388" i="6"/>
  <c r="I389" i="6"/>
  <c r="I390" i="6"/>
  <c r="I391" i="6"/>
  <c r="I392" i="6"/>
  <c r="I393" i="6"/>
  <c r="I394" i="6"/>
  <c r="I395" i="6"/>
  <c r="I375" i="6"/>
  <c r="I376" i="6"/>
  <c r="I377" i="6"/>
  <c r="I378" i="6"/>
  <c r="I379" i="6"/>
  <c r="I380" i="6"/>
  <c r="I381" i="6"/>
  <c r="I382" i="6"/>
  <c r="I383" i="6"/>
  <c r="G377" i="6" l="1"/>
  <c r="G379" i="6"/>
  <c r="G381" i="6"/>
  <c r="G383" i="6"/>
  <c r="G385" i="6"/>
  <c r="G387" i="6"/>
  <c r="G389" i="6"/>
  <c r="G391" i="6"/>
  <c r="G393" i="6"/>
  <c r="G395" i="6"/>
  <c r="G397" i="6"/>
  <c r="G375" i="6"/>
  <c r="I346" i="6" l="1"/>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T499" i="6"/>
  <c r="T501" i="6"/>
  <c r="T503" i="6"/>
  <c r="T505" i="6"/>
  <c r="T507" i="6"/>
  <c r="T509" i="6"/>
  <c r="T511" i="6"/>
  <c r="T513" i="6"/>
  <c r="T515" i="6"/>
  <c r="T517" i="6"/>
  <c r="T519" i="6"/>
  <c r="T521" i="6"/>
  <c r="T523" i="6"/>
  <c r="T525" i="6"/>
  <c r="T527" i="6"/>
  <c r="T529" i="6"/>
  <c r="T531" i="6"/>
  <c r="T533" i="6"/>
  <c r="T535" i="6"/>
  <c r="T537" i="6"/>
  <c r="T539" i="6"/>
  <c r="T541" i="6"/>
  <c r="T543" i="6"/>
  <c r="T545" i="6"/>
  <c r="T547" i="6"/>
  <c r="T549" i="6"/>
  <c r="T551" i="6"/>
  <c r="T553" i="6"/>
  <c r="T555" i="6"/>
  <c r="T557" i="6"/>
  <c r="T559" i="6"/>
  <c r="T561" i="6"/>
  <c r="T563" i="6"/>
  <c r="T565" i="6"/>
  <c r="T567" i="6"/>
  <c r="T569" i="6"/>
  <c r="T571" i="6"/>
  <c r="T573" i="6"/>
  <c r="T575" i="6"/>
  <c r="T577" i="6"/>
  <c r="T579" i="6"/>
  <c r="T581" i="6"/>
  <c r="T583" i="6"/>
  <c r="T585" i="6"/>
  <c r="T587" i="6"/>
  <c r="T589" i="6"/>
  <c r="T591" i="6"/>
  <c r="T593" i="6"/>
  <c r="T595" i="6"/>
  <c r="T597" i="6"/>
  <c r="T599" i="6"/>
  <c r="T601" i="6"/>
  <c r="T603" i="6"/>
  <c r="T605" i="6"/>
  <c r="T607" i="6"/>
  <c r="T609" i="6"/>
  <c r="T611" i="6"/>
  <c r="T613" i="6"/>
  <c r="T615" i="6"/>
  <c r="T617" i="6"/>
  <c r="T619" i="6"/>
  <c r="T621" i="6"/>
  <c r="T623" i="6"/>
  <c r="T625" i="6"/>
  <c r="J349" i="6" l="1"/>
  <c r="J369" i="6"/>
  <c r="J371" i="6"/>
  <c r="J373" i="6"/>
  <c r="J375" i="6"/>
  <c r="J377" i="6"/>
  <c r="J379" i="6"/>
  <c r="J381" i="6"/>
  <c r="J383" i="6"/>
  <c r="J385" i="6"/>
  <c r="J387" i="6"/>
  <c r="J389" i="6"/>
  <c r="J391" i="6"/>
  <c r="J393" i="6"/>
  <c r="J395" i="6"/>
  <c r="J397" i="6"/>
  <c r="G349" i="6"/>
  <c r="G351" i="6"/>
  <c r="J351" i="6" s="1"/>
  <c r="G353" i="6"/>
  <c r="J353" i="6" s="1"/>
  <c r="G355" i="6"/>
  <c r="J355" i="6" s="1"/>
  <c r="G357" i="6"/>
  <c r="J357" i="6" s="1"/>
  <c r="G359" i="6"/>
  <c r="J359" i="6" s="1"/>
  <c r="G361" i="6"/>
  <c r="J361" i="6" s="1"/>
  <c r="G363" i="6"/>
  <c r="J363" i="6" s="1"/>
  <c r="G365" i="6"/>
  <c r="J365" i="6" s="1"/>
  <c r="G367" i="6"/>
  <c r="J367" i="6" s="1"/>
  <c r="J219" i="6"/>
  <c r="J221" i="6"/>
  <c r="J223" i="6"/>
  <c r="J225" i="6"/>
  <c r="J227" i="6"/>
  <c r="J229" i="6"/>
  <c r="J231" i="6"/>
  <c r="J233" i="6"/>
  <c r="J235" i="6"/>
  <c r="J237" i="6"/>
  <c r="J239" i="6"/>
  <c r="J241" i="6"/>
  <c r="J243" i="6"/>
  <c r="J245" i="6"/>
  <c r="J247" i="6"/>
  <c r="J249" i="6"/>
  <c r="J251" i="6"/>
  <c r="J253" i="6"/>
  <c r="J255" i="6"/>
  <c r="J257" i="6"/>
  <c r="J259" i="6"/>
  <c r="J261" i="6"/>
  <c r="J263" i="6"/>
  <c r="J265" i="6"/>
  <c r="J267" i="6"/>
  <c r="J269" i="6"/>
  <c r="J271" i="6"/>
  <c r="J273" i="6"/>
  <c r="J275" i="6"/>
  <c r="J277" i="6"/>
  <c r="J279" i="6"/>
  <c r="J281" i="6"/>
  <c r="J283" i="6"/>
  <c r="J285" i="6"/>
  <c r="J287" i="6"/>
  <c r="J289" i="6"/>
  <c r="J291" i="6"/>
  <c r="J293" i="6"/>
  <c r="J295" i="6"/>
  <c r="J297" i="6"/>
  <c r="J299" i="6"/>
  <c r="J301" i="6"/>
  <c r="J303" i="6"/>
  <c r="J305" i="6"/>
  <c r="J307" i="6"/>
  <c r="J309" i="6"/>
  <c r="J311" i="6"/>
  <c r="J313" i="6"/>
  <c r="J315" i="6"/>
  <c r="J317" i="6"/>
  <c r="J319" i="6"/>
  <c r="J321" i="6"/>
  <c r="J323" i="6"/>
  <c r="J325" i="6"/>
  <c r="J327" i="6"/>
  <c r="J329" i="6"/>
  <c r="J331" i="6"/>
  <c r="J333" i="6"/>
  <c r="J335" i="6"/>
  <c r="J337" i="6"/>
  <c r="J339" i="6"/>
  <c r="J341" i="6"/>
  <c r="J343" i="6"/>
  <c r="J345" i="6"/>
  <c r="G347" i="6"/>
  <c r="S343" i="6"/>
  <c r="S345" i="6" s="1"/>
  <c r="S347" i="6" s="1"/>
  <c r="S349" i="6" s="1"/>
  <c r="S351" i="6" s="1"/>
  <c r="L343" i="6"/>
  <c r="L345" i="6"/>
  <c r="L347" i="6"/>
  <c r="L349" i="6"/>
  <c r="L351" i="6"/>
  <c r="L353" i="6"/>
  <c r="L355" i="6"/>
  <c r="L357" i="6"/>
  <c r="L359" i="6"/>
  <c r="L361" i="6"/>
  <c r="L363" i="6"/>
  <c r="L365" i="6"/>
  <c r="L367" i="6"/>
  <c r="L369" i="6"/>
  <c r="L371" i="6"/>
  <c r="L373" i="6"/>
  <c r="L375" i="6"/>
  <c r="L377" i="6"/>
  <c r="L379" i="6"/>
  <c r="L381" i="6"/>
  <c r="L383" i="6"/>
  <c r="P383" i="6" s="1"/>
  <c r="L385" i="6"/>
  <c r="P385" i="6" s="1"/>
  <c r="L387" i="6"/>
  <c r="P387" i="6" s="1"/>
  <c r="L389" i="6"/>
  <c r="P389" i="6" s="1"/>
  <c r="L391" i="6"/>
  <c r="P391" i="6" s="1"/>
  <c r="L393" i="6"/>
  <c r="P393" i="6" s="1"/>
  <c r="N353" i="6"/>
  <c r="N355" i="6"/>
  <c r="N357" i="6"/>
  <c r="N359" i="6"/>
  <c r="N361" i="6"/>
  <c r="N363" i="6"/>
  <c r="N365" i="6"/>
  <c r="N367" i="6"/>
  <c r="N369" i="6"/>
  <c r="N371" i="6"/>
  <c r="N373" i="6"/>
  <c r="N375" i="6"/>
  <c r="N377" i="6"/>
  <c r="N379" i="6"/>
  <c r="N381" i="6"/>
  <c r="N383" i="6"/>
  <c r="N385" i="6"/>
  <c r="N387" i="6"/>
  <c r="N389" i="6"/>
  <c r="N391" i="6"/>
  <c r="N393" i="6"/>
  <c r="N395" i="6"/>
  <c r="N397" i="6"/>
  <c r="N399" i="6"/>
  <c r="N401" i="6"/>
  <c r="N403" i="6"/>
  <c r="N343" i="6"/>
  <c r="N345" i="6"/>
  <c r="N347" i="6"/>
  <c r="N349" i="6"/>
  <c r="N351" i="6"/>
  <c r="J347" i="6" l="1"/>
  <c r="J399" i="6"/>
  <c r="J401" i="6"/>
  <c r="J7" i="6"/>
  <c r="G343" i="6" l="1"/>
  <c r="Q387" i="6" l="1"/>
  <c r="Q389" i="6"/>
  <c r="Q391" i="6"/>
  <c r="Q393" i="6"/>
  <c r="Q395" i="6"/>
  <c r="Q397" i="6"/>
  <c r="Q399" i="6"/>
  <c r="Q401" i="6"/>
  <c r="N1" i="6" l="1"/>
  <c r="P2" i="7" s="1"/>
  <c r="K1" i="6"/>
  <c r="M2" i="7" s="1"/>
  <c r="I343" i="6"/>
  <c r="I344" i="6"/>
  <c r="I345" i="6"/>
  <c r="I347" i="6"/>
  <c r="I342" i="6"/>
  <c r="N337" i="6"/>
  <c r="N339" i="6"/>
  <c r="N341" i="6"/>
  <c r="L337" i="6"/>
  <c r="L339" i="6"/>
  <c r="L341" i="6"/>
  <c r="I339" i="6" l="1"/>
  <c r="I337" i="6"/>
  <c r="I338" i="6"/>
  <c r="N319" i="6"/>
  <c r="N321" i="6"/>
  <c r="N323" i="6"/>
  <c r="N325" i="6"/>
  <c r="N327" i="6"/>
  <c r="N329" i="6"/>
  <c r="N331" i="6"/>
  <c r="N333" i="6"/>
  <c r="N335" i="6"/>
  <c r="N317" i="6"/>
  <c r="S9" i="6" l="1"/>
  <c r="S11" i="6" s="1"/>
  <c r="S13" i="6" s="1"/>
  <c r="S15" i="6" s="1"/>
  <c r="S17" i="6" s="1"/>
  <c r="S19" i="6" s="1"/>
  <c r="S21" i="6" s="1"/>
  <c r="S23" i="6" s="1"/>
  <c r="S25" i="6" s="1"/>
  <c r="S27" i="6" s="1"/>
  <c r="S29" i="6" s="1"/>
  <c r="S31" i="6" s="1"/>
  <c r="S33" i="6" s="1"/>
  <c r="S35" i="6" s="1"/>
  <c r="S37" i="6" s="1"/>
  <c r="S39" i="6" s="1"/>
  <c r="S41" i="6" s="1"/>
  <c r="S43" i="6" s="1"/>
  <c r="S45" i="6" s="1"/>
  <c r="S47" i="6" s="1"/>
  <c r="S49" i="6" s="1"/>
  <c r="S51" i="6" s="1"/>
  <c r="S53" i="6" s="1"/>
  <c r="S55" i="6" s="1"/>
  <c r="S57" i="6" s="1"/>
  <c r="S59" i="6" s="1"/>
  <c r="S61" i="6" s="1"/>
  <c r="S63" i="6" s="1"/>
  <c r="S65" i="6" s="1"/>
  <c r="S67" i="6" s="1"/>
  <c r="S69" i="6" s="1"/>
  <c r="S71" i="6" s="1"/>
  <c r="S73" i="6" s="1"/>
  <c r="S75" i="6" s="1"/>
  <c r="S77" i="6" s="1"/>
  <c r="S79" i="6" s="1"/>
  <c r="S81" i="6" s="1"/>
  <c r="S83" i="6" s="1"/>
  <c r="S85" i="6" s="1"/>
  <c r="S87" i="6" s="1"/>
  <c r="S89" i="6" s="1"/>
  <c r="S91" i="6" s="1"/>
  <c r="S93" i="6" s="1"/>
  <c r="S95" i="6" s="1"/>
  <c r="S97" i="6" s="1"/>
  <c r="S99" i="6" s="1"/>
  <c r="S101" i="6" s="1"/>
  <c r="S103" i="6" s="1"/>
  <c r="S105" i="6" s="1"/>
  <c r="S107" i="6" s="1"/>
  <c r="S109" i="6" s="1"/>
  <c r="S111" i="6" s="1"/>
  <c r="S113" i="6" s="1"/>
  <c r="S115" i="6" s="1"/>
  <c r="S117" i="6" s="1"/>
  <c r="S119" i="6" s="1"/>
  <c r="S121" i="6" s="1"/>
  <c r="S123" i="6" s="1"/>
  <c r="S125" i="6" s="1"/>
  <c r="S127" i="6" s="1"/>
  <c r="S129" i="6" s="1"/>
  <c r="S131" i="6" s="1"/>
  <c r="S133" i="6" s="1"/>
  <c r="S135" i="6" s="1"/>
  <c r="S137" i="6" s="1"/>
  <c r="S139" i="6" s="1"/>
  <c r="S141" i="6" s="1"/>
  <c r="S143" i="6" s="1"/>
  <c r="S145" i="6" s="1"/>
  <c r="S147" i="6" s="1"/>
  <c r="S149" i="6" s="1"/>
  <c r="S151" i="6" s="1"/>
  <c r="S153" i="6" s="1"/>
  <c r="S155" i="6" s="1"/>
  <c r="S157" i="6" s="1"/>
  <c r="S159" i="6" s="1"/>
  <c r="S161" i="6" s="1"/>
  <c r="S163" i="6" s="1"/>
  <c r="S165" i="6" s="1"/>
  <c r="S167" i="6" s="1"/>
  <c r="S169" i="6" s="1"/>
  <c r="S171" i="6" s="1"/>
  <c r="S173" i="6" s="1"/>
  <c r="S175" i="6" s="1"/>
  <c r="S177" i="6" s="1"/>
  <c r="S179" i="6" s="1"/>
  <c r="S181" i="6" s="1"/>
  <c r="S183" i="6" s="1"/>
  <c r="S185" i="6" s="1"/>
  <c r="S187" i="6" s="1"/>
  <c r="S189" i="6" s="1"/>
  <c r="S191" i="6" s="1"/>
  <c r="S193" i="6" s="1"/>
  <c r="S195" i="6" s="1"/>
  <c r="S197" i="6" s="1"/>
  <c r="S199" i="6" s="1"/>
  <c r="S201" i="6" s="1"/>
  <c r="S203" i="6" s="1"/>
  <c r="S205" i="6" s="1"/>
  <c r="S207" i="6" s="1"/>
  <c r="S209" i="6" s="1"/>
  <c r="S211" i="6" s="1"/>
  <c r="S213" i="6" s="1"/>
  <c r="S215" i="6" s="1"/>
  <c r="S217" i="6" s="1"/>
  <c r="S219" i="6" s="1"/>
  <c r="S221" i="6" s="1"/>
  <c r="S223" i="6" s="1"/>
  <c r="S225" i="6" s="1"/>
  <c r="S227" i="6" s="1"/>
  <c r="S229" i="6" s="1"/>
  <c r="S231" i="6" s="1"/>
  <c r="S233" i="6" s="1"/>
  <c r="S235" i="6" s="1"/>
  <c r="S237" i="6" s="1"/>
  <c r="S239" i="6" s="1"/>
  <c r="S241" i="6" s="1"/>
  <c r="S243" i="6" s="1"/>
  <c r="S245" i="6" s="1"/>
  <c r="S247" i="6" s="1"/>
  <c r="S249" i="6" s="1"/>
  <c r="S251" i="6" s="1"/>
  <c r="S253" i="6" s="1"/>
  <c r="S255" i="6" s="1"/>
  <c r="S257" i="6" s="1"/>
  <c r="S259" i="6" s="1"/>
  <c r="S261" i="6" s="1"/>
  <c r="S263" i="6" s="1"/>
  <c r="S265" i="6" s="1"/>
  <c r="S267" i="6" s="1"/>
  <c r="S269" i="6" s="1"/>
  <c r="S271" i="6" s="1"/>
  <c r="S273" i="6" s="1"/>
  <c r="S275" i="6" s="1"/>
  <c r="S277" i="6" s="1"/>
  <c r="S279" i="6" s="1"/>
  <c r="S281" i="6" s="1"/>
  <c r="S283" i="6" s="1"/>
  <c r="S285" i="6" s="1"/>
  <c r="S287" i="6" s="1"/>
  <c r="S289" i="6" s="1"/>
  <c r="S291" i="6" s="1"/>
  <c r="S293" i="6" s="1"/>
  <c r="S295" i="6" s="1"/>
  <c r="S297" i="6" s="1"/>
  <c r="S299" i="6" s="1"/>
  <c r="S301" i="6" s="1"/>
  <c r="S303" i="6" s="1"/>
  <c r="S305" i="6" s="1"/>
  <c r="S307" i="6" s="1"/>
  <c r="S309" i="6" s="1"/>
  <c r="S311" i="6" s="1"/>
  <c r="S313" i="6" s="1"/>
  <c r="S315" i="6" s="1"/>
  <c r="S317" i="6" s="1"/>
  <c r="S319" i="6" s="1"/>
  <c r="S321" i="6" s="1"/>
  <c r="S323" i="6" s="1"/>
  <c r="S325" i="6" s="1"/>
  <c r="S327" i="6" s="1"/>
  <c r="S329" i="6" s="1"/>
  <c r="S331" i="6" s="1"/>
  <c r="S333" i="6" s="1"/>
  <c r="S335" i="6" s="1"/>
  <c r="S7" i="6"/>
  <c r="I17" i="7"/>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40" i="6"/>
  <c r="I341" i="6"/>
  <c r="L317" i="6"/>
  <c r="L319" i="6"/>
  <c r="L321" i="6"/>
  <c r="L323" i="6"/>
  <c r="L325" i="6"/>
  <c r="L327" i="6"/>
  <c r="L329" i="6"/>
  <c r="L331" i="6"/>
  <c r="L333" i="6"/>
  <c r="L335" i="6"/>
  <c r="O338" i="6"/>
  <c r="O339" i="6"/>
  <c r="O340" i="6"/>
  <c r="O341" i="6"/>
  <c r="O343" i="6"/>
  <c r="O344" i="6"/>
  <c r="O345" i="6"/>
  <c r="O346" i="6"/>
  <c r="O347" i="6"/>
  <c r="O348" i="6"/>
  <c r="O349" i="6"/>
  <c r="O350" i="6"/>
  <c r="O351" i="6"/>
  <c r="O352" i="6"/>
  <c r="O353" i="6"/>
  <c r="O354" i="6"/>
  <c r="O355" i="6"/>
  <c r="O356" i="6"/>
  <c r="O357" i="6"/>
  <c r="O358" i="6"/>
  <c r="O359" i="6"/>
  <c r="O360" i="6"/>
  <c r="O361" i="6"/>
  <c r="O362" i="6"/>
  <c r="O363" i="6"/>
  <c r="O364" i="6"/>
  <c r="O365" i="6"/>
  <c r="O366" i="6"/>
  <c r="O367" i="6"/>
  <c r="O368" i="6"/>
  <c r="O369" i="6"/>
  <c r="O370" i="6"/>
  <c r="O371" i="6"/>
  <c r="O372" i="6"/>
  <c r="O373" i="6"/>
  <c r="O374" i="6"/>
  <c r="O375" i="6"/>
  <c r="O376" i="6"/>
  <c r="O377" i="6"/>
  <c r="O378" i="6"/>
  <c r="O379" i="6"/>
  <c r="O380" i="6"/>
  <c r="O381" i="6"/>
  <c r="O382" i="6"/>
  <c r="O383" i="6"/>
  <c r="O384" i="6"/>
  <c r="O385" i="6"/>
  <c r="O386" i="6"/>
  <c r="O387" i="6"/>
  <c r="O388" i="6"/>
  <c r="O389" i="6"/>
  <c r="O390" i="6"/>
  <c r="O391" i="6"/>
  <c r="O392" i="6"/>
  <c r="O393" i="6"/>
  <c r="O394" i="6"/>
  <c r="O395" i="6"/>
  <c r="O396" i="6"/>
  <c r="O337" i="6"/>
  <c r="G335" i="6"/>
  <c r="G333" i="6"/>
  <c r="G331" i="6"/>
  <c r="G329" i="6"/>
  <c r="G327" i="6"/>
  <c r="G325" i="6"/>
  <c r="G323" i="6"/>
  <c r="G321" i="6"/>
  <c r="G319" i="6"/>
  <c r="G317" i="6"/>
  <c r="S337" i="6" l="1"/>
  <c r="S339" i="6" s="1"/>
  <c r="S341" i="6" s="1"/>
  <c r="S353" i="6" s="1"/>
  <c r="S355" i="6" s="1"/>
  <c r="S357" i="6" s="1"/>
  <c r="S359" i="6" s="1"/>
  <c r="S361" i="6" s="1"/>
  <c r="S363" i="6" s="1"/>
  <c r="S365" i="6" s="1"/>
  <c r="S367" i="6" s="1"/>
  <c r="S369" i="6" s="1"/>
  <c r="S371" i="6" s="1"/>
  <c r="S373" i="6" s="1"/>
  <c r="N305" i="6"/>
  <c r="N307" i="6"/>
  <c r="N309" i="6"/>
  <c r="N311" i="6"/>
  <c r="N313" i="6"/>
  <c r="N315" i="6"/>
  <c r="L305" i="6"/>
  <c r="L307" i="6"/>
  <c r="L309" i="6"/>
  <c r="L311" i="6"/>
  <c r="L313" i="6"/>
  <c r="L315" i="6"/>
  <c r="G23" i="7" l="1"/>
  <c r="G315" i="6"/>
  <c r="G313" i="6"/>
  <c r="G311" i="6"/>
  <c r="G309" i="6"/>
  <c r="G307" i="6"/>
  <c r="G305" i="6"/>
  <c r="P307" i="6" l="1"/>
  <c r="P311" i="6"/>
  <c r="P315" i="6"/>
  <c r="P305" i="6"/>
  <c r="P309" i="6"/>
  <c r="P313" i="6"/>
  <c r="H23" i="7" l="1"/>
  <c r="G301" i="6"/>
  <c r="N291" i="6"/>
  <c r="N293" i="6"/>
  <c r="N295" i="6"/>
  <c r="N297" i="6"/>
  <c r="N299" i="6"/>
  <c r="N301" i="6"/>
  <c r="N303" i="6"/>
  <c r="L303" i="6"/>
  <c r="L301" i="6"/>
  <c r="L299" i="6"/>
  <c r="L297" i="6"/>
  <c r="L295" i="6"/>
  <c r="L293" i="6"/>
  <c r="L291" i="6"/>
  <c r="L289" i="6"/>
  <c r="L287" i="6"/>
  <c r="I25" i="7" l="1"/>
  <c r="I26" i="7"/>
  <c r="I24" i="7"/>
  <c r="P301" i="6"/>
  <c r="L285" i="6"/>
  <c r="L283" i="6"/>
  <c r="L281" i="6"/>
  <c r="G303" i="6" l="1"/>
  <c r="G299" i="6"/>
  <c r="G297" i="6"/>
  <c r="G295" i="6"/>
  <c r="G293" i="6"/>
  <c r="G289" i="6"/>
  <c r="G291" i="6"/>
  <c r="G287" i="6"/>
  <c r="G285" i="6"/>
  <c r="G283" i="6"/>
  <c r="G281" i="6"/>
  <c r="L269" i="6" l="1"/>
  <c r="L271" i="6"/>
  <c r="L273" i="6"/>
  <c r="L275" i="6"/>
  <c r="L277" i="6"/>
  <c r="L279" i="6"/>
  <c r="L267" i="6"/>
  <c r="L265" i="6"/>
  <c r="L263" i="6"/>
  <c r="L261" i="6"/>
  <c r="G279" i="6" l="1"/>
  <c r="G277" i="6"/>
  <c r="G275" i="6"/>
  <c r="G273" i="6"/>
  <c r="G271" i="6"/>
  <c r="G269" i="6"/>
  <c r="G267" i="6"/>
  <c r="G265" i="6"/>
  <c r="G263" i="6"/>
  <c r="G261" i="6"/>
  <c r="L259" i="6" l="1"/>
  <c r="L257" i="6"/>
  <c r="L255" i="6"/>
  <c r="L253" i="6"/>
  <c r="L251" i="6"/>
  <c r="L249" i="6"/>
  <c r="L247" i="6"/>
  <c r="L245" i="6"/>
  <c r="L243" i="6"/>
  <c r="L241" i="6"/>
  <c r="L239" i="6"/>
  <c r="L237" i="6"/>
  <c r="L235" i="6"/>
  <c r="L233" i="6"/>
  <c r="L231" i="6"/>
  <c r="L229" i="6"/>
  <c r="L227" i="6"/>
  <c r="L225" i="6"/>
  <c r="L223" i="6"/>
  <c r="L221" i="6"/>
  <c r="L219" i="6"/>
  <c r="L217" i="6"/>
  <c r="L215" i="6"/>
  <c r="L213" i="6"/>
  <c r="L211" i="6"/>
  <c r="L209" i="6"/>
  <c r="L207" i="6"/>
  <c r="L205" i="6"/>
  <c r="L203" i="6"/>
  <c r="L201" i="6"/>
  <c r="L199" i="6"/>
  <c r="L197" i="6"/>
  <c r="L195" i="6"/>
  <c r="L193" i="6"/>
  <c r="L191" i="6"/>
  <c r="L189" i="6"/>
  <c r="L187" i="6"/>
  <c r="L185" i="6"/>
  <c r="L183" i="6"/>
  <c r="L181" i="6"/>
  <c r="L179" i="6"/>
  <c r="L177" i="6"/>
  <c r="L175" i="6"/>
  <c r="L173" i="6"/>
  <c r="L171" i="6"/>
  <c r="L169" i="6"/>
  <c r="L167" i="6"/>
  <c r="L165" i="6"/>
  <c r="L163" i="6"/>
  <c r="L161" i="6"/>
  <c r="L159" i="6"/>
  <c r="L157" i="6"/>
  <c r="L155" i="6"/>
  <c r="L153" i="6"/>
  <c r="L151" i="6"/>
  <c r="L149" i="6"/>
  <c r="L147" i="6"/>
  <c r="L145" i="6"/>
  <c r="L143" i="6"/>
  <c r="L141" i="6"/>
  <c r="L139" i="6"/>
  <c r="L137" i="6"/>
  <c r="L135" i="6"/>
  <c r="L133" i="6"/>
  <c r="L131" i="6"/>
  <c r="L129" i="6"/>
  <c r="L127" i="6"/>
  <c r="L125" i="6"/>
  <c r="L123" i="6"/>
  <c r="L121" i="6"/>
  <c r="L119" i="6"/>
  <c r="L117" i="6"/>
  <c r="L115" i="6"/>
  <c r="L113" i="6"/>
  <c r="L111" i="6"/>
  <c r="L109" i="6"/>
  <c r="L107" i="6"/>
  <c r="L105" i="6"/>
  <c r="L103" i="6"/>
  <c r="L101" i="6"/>
  <c r="L99" i="6"/>
  <c r="L97" i="6"/>
  <c r="L95" i="6"/>
  <c r="L93" i="6"/>
  <c r="L91" i="6"/>
  <c r="L89" i="6"/>
  <c r="L87" i="6"/>
  <c r="L85" i="6"/>
  <c r="L83" i="6"/>
  <c r="L81" i="6"/>
  <c r="L79" i="6"/>
  <c r="L77" i="6"/>
  <c r="L75" i="6"/>
  <c r="L73" i="6"/>
  <c r="L71" i="6"/>
  <c r="L69" i="6"/>
  <c r="L67" i="6"/>
  <c r="L65" i="6"/>
  <c r="L63" i="6"/>
  <c r="L61" i="6"/>
  <c r="L59" i="6"/>
  <c r="L57" i="6"/>
  <c r="L55" i="6"/>
  <c r="L53" i="6"/>
  <c r="L51" i="6"/>
  <c r="L49" i="6"/>
  <c r="L47" i="6"/>
  <c r="L45" i="6"/>
  <c r="L43" i="6"/>
  <c r="L41" i="6"/>
  <c r="L39" i="6"/>
  <c r="L37" i="6"/>
  <c r="L35" i="6"/>
  <c r="L33" i="6"/>
  <c r="L31" i="6"/>
  <c r="L29" i="6"/>
  <c r="L27" i="6"/>
  <c r="L25" i="6"/>
  <c r="L23" i="6"/>
  <c r="L21" i="6"/>
  <c r="L19" i="6"/>
  <c r="L17" i="6"/>
  <c r="L15" i="6"/>
  <c r="L13" i="6"/>
  <c r="L11" i="6"/>
  <c r="L9" i="6"/>
  <c r="L7" i="6"/>
  <c r="N261" i="6"/>
  <c r="N263" i="6"/>
  <c r="N265" i="6"/>
  <c r="N267" i="6"/>
  <c r="N269" i="6"/>
  <c r="P269" i="6" s="1"/>
  <c r="N271" i="6"/>
  <c r="N273" i="6"/>
  <c r="N275" i="6"/>
  <c r="N277" i="6"/>
  <c r="N279" i="6"/>
  <c r="N281" i="6"/>
  <c r="N283" i="6"/>
  <c r="N285" i="6"/>
  <c r="N287" i="6"/>
  <c r="N289" i="6"/>
  <c r="N255" i="6"/>
  <c r="N257" i="6"/>
  <c r="N259" i="6"/>
  <c r="N249" i="6"/>
  <c r="N251" i="6"/>
  <c r="N253" i="6"/>
  <c r="G259" i="6" l="1"/>
  <c r="G257" i="6"/>
  <c r="G255" i="6"/>
  <c r="G253" i="6"/>
  <c r="G251" i="6"/>
  <c r="G249" i="6"/>
  <c r="G247" i="6"/>
  <c r="G245" i="6"/>
  <c r="G243" i="6"/>
  <c r="J3" i="6" l="1"/>
  <c r="H1" i="6"/>
  <c r="J2" i="7" s="1"/>
  <c r="I27" i="7"/>
  <c r="I23" i="7" s="1"/>
  <c r="G241" i="6"/>
  <c r="G239" i="6"/>
  <c r="G237" i="6"/>
  <c r="G235" i="6"/>
  <c r="G233" i="6"/>
  <c r="G231" i="6"/>
  <c r="G229" i="6"/>
  <c r="G227" i="6"/>
  <c r="G225" i="6"/>
  <c r="G223" i="6"/>
  <c r="G221" i="6" l="1"/>
  <c r="G219" i="6"/>
  <c r="G217" i="6"/>
  <c r="J217" i="6" s="1"/>
  <c r="G215" i="6"/>
  <c r="J215" i="6" s="1"/>
  <c r="G213" i="6"/>
  <c r="J213" i="6" s="1"/>
  <c r="G211" i="6"/>
  <c r="J211" i="6" s="1"/>
  <c r="G209" i="6" l="1"/>
  <c r="J209" i="6" s="1"/>
  <c r="G207" i="6"/>
  <c r="J207" i="6" s="1"/>
  <c r="G205" i="6"/>
  <c r="J205" i="6" s="1"/>
  <c r="G203" i="6"/>
  <c r="J203" i="6" s="1"/>
  <c r="G201" i="6"/>
  <c r="J201" i="6" s="1"/>
  <c r="G199" i="6"/>
  <c r="J199" i="6" s="1"/>
  <c r="G197" i="6"/>
  <c r="J197" i="6" s="1"/>
  <c r="G195" i="6"/>
  <c r="J195" i="6" s="1"/>
  <c r="G193" i="6"/>
  <c r="J193" i="6" s="1"/>
  <c r="G191" i="6" l="1"/>
  <c r="J191" i="6" s="1"/>
  <c r="G189" i="6"/>
  <c r="J189" i="6" s="1"/>
  <c r="G187" i="6"/>
  <c r="J187" i="6" s="1"/>
  <c r="G185" i="6" l="1"/>
  <c r="J185" i="6" s="1"/>
  <c r="G183" i="6"/>
  <c r="J183" i="6" s="1"/>
  <c r="G181" i="6"/>
  <c r="J181" i="6" s="1"/>
  <c r="G179" i="6"/>
  <c r="J179" i="6" s="1"/>
  <c r="G177" i="6"/>
  <c r="J177" i="6" s="1"/>
  <c r="G175" i="6"/>
  <c r="J175" i="6" s="1"/>
  <c r="G173" i="6"/>
  <c r="J173" i="6" s="1"/>
  <c r="G171" i="6"/>
  <c r="J171" i="6" s="1"/>
  <c r="G169" i="6"/>
  <c r="J169" i="6" s="1"/>
  <c r="G167" i="6"/>
  <c r="J167" i="6" s="1"/>
  <c r="I19" i="7" l="1"/>
  <c r="G165" i="6"/>
  <c r="J165" i="6" s="1"/>
  <c r="G163" i="6"/>
  <c r="J163" i="6" s="1"/>
  <c r="G161" i="6"/>
  <c r="J161" i="6" s="1"/>
  <c r="G159" i="6"/>
  <c r="J159" i="6" s="1"/>
  <c r="G157" i="6"/>
  <c r="J157" i="6" s="1"/>
  <c r="G155" i="6"/>
  <c r="J155" i="6" s="1"/>
  <c r="G153" i="6"/>
  <c r="J153" i="6" s="1"/>
  <c r="G151" i="6"/>
  <c r="J151" i="6" s="1"/>
  <c r="G149" i="6"/>
  <c r="J149" i="6" s="1"/>
  <c r="G147" i="6"/>
  <c r="J147" i="6" s="1"/>
  <c r="G145" i="6"/>
  <c r="J145" i="6" s="1"/>
  <c r="G143" i="6"/>
  <c r="J143" i="6" s="1"/>
  <c r="G141" i="6"/>
  <c r="J141" i="6" s="1"/>
  <c r="G139" i="6"/>
  <c r="J139" i="6" s="1"/>
  <c r="G137" i="6"/>
  <c r="J137" i="6" s="1"/>
  <c r="N117" i="6" l="1"/>
  <c r="N119" i="6"/>
  <c r="N121" i="6"/>
  <c r="N123" i="6"/>
  <c r="N125" i="6"/>
  <c r="N127" i="6"/>
  <c r="N129" i="6"/>
  <c r="N131" i="6"/>
  <c r="N133" i="6"/>
  <c r="N135" i="6"/>
  <c r="N137" i="6"/>
  <c r="P137" i="6" s="1"/>
  <c r="N139" i="6"/>
  <c r="P139" i="6" s="1"/>
  <c r="N141" i="6"/>
  <c r="N143" i="6"/>
  <c r="N145" i="6"/>
  <c r="N147" i="6"/>
  <c r="N149" i="6"/>
  <c r="N151" i="6"/>
  <c r="N153" i="6"/>
  <c r="N155" i="6"/>
  <c r="N157" i="6"/>
  <c r="N159" i="6"/>
  <c r="N161" i="6"/>
  <c r="N163" i="6"/>
  <c r="N165" i="6"/>
  <c r="N167" i="6"/>
  <c r="N169" i="6"/>
  <c r="N171" i="6"/>
  <c r="N173" i="6"/>
  <c r="N175" i="6"/>
  <c r="N177" i="6"/>
  <c r="P177" i="6" s="1"/>
  <c r="N179" i="6"/>
  <c r="P179" i="6" s="1"/>
  <c r="N181" i="6"/>
  <c r="P181" i="6" s="1"/>
  <c r="N183" i="6"/>
  <c r="P183" i="6" s="1"/>
  <c r="N185" i="6"/>
  <c r="N187" i="6"/>
  <c r="P187" i="6" s="1"/>
  <c r="N189" i="6"/>
  <c r="P189" i="6" s="1"/>
  <c r="N191" i="6"/>
  <c r="P191" i="6" s="1"/>
  <c r="N193" i="6"/>
  <c r="P193" i="6" s="1"/>
  <c r="N195" i="6"/>
  <c r="P195" i="6" s="1"/>
  <c r="N197" i="6"/>
  <c r="P197" i="6" s="1"/>
  <c r="N199" i="6"/>
  <c r="P199" i="6" s="1"/>
  <c r="N201" i="6"/>
  <c r="P201" i="6" s="1"/>
  <c r="N203" i="6"/>
  <c r="P203" i="6" s="1"/>
  <c r="N205" i="6"/>
  <c r="P205" i="6" s="1"/>
  <c r="N207" i="6"/>
  <c r="P207" i="6" s="1"/>
  <c r="N209" i="6"/>
  <c r="P209" i="6" s="1"/>
  <c r="N211" i="6"/>
  <c r="N213" i="6"/>
  <c r="P213" i="6" s="1"/>
  <c r="N215" i="6"/>
  <c r="P215" i="6" s="1"/>
  <c r="N217" i="6"/>
  <c r="P217" i="6" s="1"/>
  <c r="N219" i="6"/>
  <c r="P219" i="6" s="1"/>
  <c r="N221" i="6"/>
  <c r="P221" i="6" s="1"/>
  <c r="N223" i="6"/>
  <c r="P223" i="6" s="1"/>
  <c r="N225" i="6"/>
  <c r="P225" i="6" s="1"/>
  <c r="N227" i="6"/>
  <c r="P227" i="6" s="1"/>
  <c r="N229" i="6"/>
  <c r="P229" i="6" s="1"/>
  <c r="N231" i="6"/>
  <c r="P231" i="6" s="1"/>
  <c r="N233" i="6"/>
  <c r="N235" i="6"/>
  <c r="N237" i="6"/>
  <c r="N239" i="6"/>
  <c r="N241" i="6"/>
  <c r="N243" i="6"/>
  <c r="N245" i="6"/>
  <c r="N247" i="6"/>
  <c r="P141" i="6"/>
  <c r="P143" i="6"/>
  <c r="P145" i="6"/>
  <c r="P147" i="6"/>
  <c r="P149" i="6"/>
  <c r="P151" i="6"/>
  <c r="P153" i="6"/>
  <c r="P155" i="6"/>
  <c r="P157" i="6"/>
  <c r="P159" i="6"/>
  <c r="P161" i="6"/>
  <c r="P163" i="6"/>
  <c r="P165" i="6"/>
  <c r="P167" i="6"/>
  <c r="P169" i="6"/>
  <c r="P171" i="6"/>
  <c r="P173" i="6"/>
  <c r="P175" i="6"/>
  <c r="P185" i="6"/>
  <c r="P211" i="6" l="1"/>
  <c r="G133" i="6"/>
  <c r="G135" i="6"/>
  <c r="G131" i="6"/>
  <c r="G129" i="6"/>
  <c r="G127" i="6"/>
  <c r="G125" i="6"/>
  <c r="G123" i="6"/>
  <c r="G121" i="6"/>
  <c r="G119" i="6"/>
  <c r="G117" i="6"/>
  <c r="G115" i="6"/>
  <c r="J115" i="6" s="1"/>
  <c r="G113" i="6"/>
  <c r="J113" i="6" s="1"/>
  <c r="G111" i="6"/>
  <c r="J111" i="6" s="1"/>
  <c r="G109" i="6"/>
  <c r="J109" i="6" s="1"/>
  <c r="G107" i="6"/>
  <c r="J107" i="6" s="1"/>
  <c r="G105" i="6"/>
  <c r="J105" i="6" s="1"/>
  <c r="G103" i="6"/>
  <c r="J103" i="6" s="1"/>
  <c r="G101" i="6"/>
  <c r="J101" i="6" s="1"/>
  <c r="P119" i="6" l="1"/>
  <c r="J119" i="6"/>
  <c r="P123" i="6"/>
  <c r="J123" i="6"/>
  <c r="P127" i="6"/>
  <c r="J127" i="6"/>
  <c r="P131" i="6"/>
  <c r="J131" i="6"/>
  <c r="P133" i="6"/>
  <c r="J133" i="6"/>
  <c r="P117" i="6"/>
  <c r="J117" i="6"/>
  <c r="P121" i="6"/>
  <c r="J121" i="6"/>
  <c r="P125" i="6"/>
  <c r="J125" i="6"/>
  <c r="P129" i="6"/>
  <c r="J129" i="6"/>
  <c r="P135" i="6"/>
  <c r="J135" i="6"/>
  <c r="G99" i="6"/>
  <c r="J99" i="6" s="1"/>
  <c r="G97" i="6"/>
  <c r="J97" i="6" s="1"/>
  <c r="G95" i="6"/>
  <c r="J95" i="6" s="1"/>
  <c r="G93" i="6"/>
  <c r="J93" i="6" s="1"/>
  <c r="G91" i="6"/>
  <c r="J91" i="6" s="1"/>
  <c r="G89" i="6"/>
  <c r="J89" i="6" s="1"/>
  <c r="G87" i="6"/>
  <c r="J87" i="6" s="1"/>
  <c r="G85" i="6"/>
  <c r="J85" i="6" s="1"/>
  <c r="G83" i="6"/>
  <c r="J83" i="6" s="1"/>
  <c r="G79" i="6"/>
  <c r="J79" i="6" s="1"/>
  <c r="G81" i="6"/>
  <c r="J81" i="6" s="1"/>
  <c r="G77" i="6"/>
  <c r="J77" i="6" s="1"/>
  <c r="G53" i="6"/>
  <c r="J53" i="6" s="1"/>
  <c r="G55" i="6"/>
  <c r="J55" i="6" s="1"/>
  <c r="G57" i="6"/>
  <c r="J57" i="6" s="1"/>
  <c r="G59" i="6"/>
  <c r="J59" i="6" s="1"/>
  <c r="G61" i="6"/>
  <c r="J61" i="6" s="1"/>
  <c r="G63" i="6"/>
  <c r="J63" i="6" s="1"/>
  <c r="G65" i="6"/>
  <c r="J65" i="6" s="1"/>
  <c r="G67" i="6"/>
  <c r="J67" i="6" s="1"/>
  <c r="G69" i="6"/>
  <c r="J69" i="6" s="1"/>
  <c r="G71" i="6"/>
  <c r="J71" i="6" s="1"/>
  <c r="G73" i="6"/>
  <c r="J73" i="6" s="1"/>
  <c r="G75" i="6"/>
  <c r="J75" i="6" s="1"/>
  <c r="I18" i="7" l="1"/>
  <c r="I16" i="7" s="1"/>
  <c r="G51" i="6"/>
  <c r="J51" i="6" s="1"/>
  <c r="G45" i="6" l="1"/>
  <c r="J45" i="6" s="1"/>
  <c r="G47" i="6"/>
  <c r="J47" i="6" s="1"/>
  <c r="G49" i="6"/>
  <c r="J49" i="6" s="1"/>
  <c r="N7" i="6"/>
  <c r="P7" i="6" l="1"/>
  <c r="O404" i="6"/>
  <c r="O403" i="6"/>
  <c r="O402" i="6"/>
  <c r="O401" i="6"/>
  <c r="O400" i="6"/>
  <c r="O399" i="6"/>
  <c r="O398" i="6"/>
  <c r="O397" i="6"/>
  <c r="P379" i="6"/>
  <c r="P377" i="6"/>
  <c r="P375" i="6"/>
  <c r="P373" i="6"/>
  <c r="P371" i="6"/>
  <c r="P369" i="6"/>
  <c r="P367" i="6"/>
  <c r="P365" i="6"/>
  <c r="P363" i="6"/>
  <c r="P361" i="6"/>
  <c r="P359" i="6"/>
  <c r="P357" i="6"/>
  <c r="P355" i="6"/>
  <c r="P353" i="6"/>
  <c r="P351" i="6"/>
  <c r="P349" i="6"/>
  <c r="P347" i="6"/>
  <c r="P345" i="6"/>
  <c r="P343" i="6"/>
  <c r="R343" i="6" s="1"/>
  <c r="P341" i="6"/>
  <c r="P339" i="6"/>
  <c r="P337" i="6"/>
  <c r="O336" i="6"/>
  <c r="O335" i="6"/>
  <c r="P335" i="6"/>
  <c r="O334" i="6"/>
  <c r="O333" i="6"/>
  <c r="P333" i="6"/>
  <c r="O332" i="6"/>
  <c r="O331" i="6"/>
  <c r="P331" i="6"/>
  <c r="O330" i="6"/>
  <c r="O329" i="6"/>
  <c r="P329" i="6"/>
  <c r="O328" i="6"/>
  <c r="O327" i="6"/>
  <c r="P327" i="6"/>
  <c r="O326" i="6"/>
  <c r="O325" i="6"/>
  <c r="P325" i="6"/>
  <c r="O324" i="6"/>
  <c r="O323" i="6"/>
  <c r="P323" i="6"/>
  <c r="O322" i="6"/>
  <c r="O321" i="6"/>
  <c r="P321" i="6"/>
  <c r="O320" i="6"/>
  <c r="O319" i="6"/>
  <c r="P319" i="6"/>
  <c r="O318" i="6"/>
  <c r="O317" i="6"/>
  <c r="P317" i="6"/>
  <c r="O316" i="6"/>
  <c r="O315" i="6"/>
  <c r="O314" i="6"/>
  <c r="O313" i="6"/>
  <c r="O312" i="6"/>
  <c r="O311" i="6"/>
  <c r="O310" i="6"/>
  <c r="O309" i="6"/>
  <c r="O308" i="6"/>
  <c r="O307" i="6"/>
  <c r="O306" i="6"/>
  <c r="O305" i="6"/>
  <c r="O304" i="6"/>
  <c r="O303" i="6"/>
  <c r="P303" i="6"/>
  <c r="O302" i="6"/>
  <c r="O301" i="6"/>
  <c r="O300" i="6"/>
  <c r="O299" i="6"/>
  <c r="P299" i="6"/>
  <c r="O298" i="6"/>
  <c r="O297" i="6"/>
  <c r="P297" i="6"/>
  <c r="O296" i="6"/>
  <c r="O295" i="6"/>
  <c r="P295" i="6"/>
  <c r="O294" i="6"/>
  <c r="O293" i="6"/>
  <c r="P293" i="6"/>
  <c r="O292" i="6"/>
  <c r="O291" i="6"/>
  <c r="P291" i="6"/>
  <c r="O290" i="6"/>
  <c r="O289" i="6"/>
  <c r="P289" i="6"/>
  <c r="O288" i="6"/>
  <c r="O287" i="6"/>
  <c r="P287" i="6"/>
  <c r="O286" i="6"/>
  <c r="O285" i="6"/>
  <c r="P285" i="6"/>
  <c r="O284" i="6"/>
  <c r="O283" i="6"/>
  <c r="P283" i="6"/>
  <c r="O282" i="6"/>
  <c r="O281" i="6"/>
  <c r="P281" i="6"/>
  <c r="O280" i="6"/>
  <c r="O279" i="6"/>
  <c r="P279" i="6"/>
  <c r="O278" i="6"/>
  <c r="O277" i="6"/>
  <c r="P277" i="6"/>
  <c r="O276" i="6"/>
  <c r="O275" i="6"/>
  <c r="P275" i="6"/>
  <c r="O274" i="6"/>
  <c r="O273" i="6"/>
  <c r="P273" i="6"/>
  <c r="O272" i="6"/>
  <c r="O271" i="6"/>
  <c r="O270" i="6"/>
  <c r="O269" i="6"/>
  <c r="O268" i="6"/>
  <c r="O267" i="6"/>
  <c r="P267" i="6"/>
  <c r="O266" i="6"/>
  <c r="O265" i="6"/>
  <c r="P265" i="6"/>
  <c r="O264" i="6"/>
  <c r="O263" i="6"/>
  <c r="P263" i="6"/>
  <c r="O262" i="6"/>
  <c r="O261" i="6"/>
  <c r="P261" i="6"/>
  <c r="O260" i="6"/>
  <c r="O259" i="6"/>
  <c r="P259" i="6"/>
  <c r="O258" i="6"/>
  <c r="O257" i="6"/>
  <c r="P257" i="6"/>
  <c r="O256" i="6"/>
  <c r="O255" i="6"/>
  <c r="P255" i="6"/>
  <c r="O254" i="6"/>
  <c r="O253" i="6"/>
  <c r="P253" i="6"/>
  <c r="O252" i="6"/>
  <c r="O251" i="6"/>
  <c r="P251" i="6"/>
  <c r="O250" i="6"/>
  <c r="O249" i="6"/>
  <c r="P249" i="6"/>
  <c r="O248" i="6"/>
  <c r="O247" i="6"/>
  <c r="P247" i="6"/>
  <c r="O246" i="6"/>
  <c r="O245" i="6"/>
  <c r="P245" i="6"/>
  <c r="O244" i="6"/>
  <c r="O243" i="6"/>
  <c r="P243" i="6"/>
  <c r="O242" i="6"/>
  <c r="O241" i="6"/>
  <c r="P241" i="6"/>
  <c r="O240" i="6"/>
  <c r="O239" i="6"/>
  <c r="P239" i="6"/>
  <c r="O238" i="6"/>
  <c r="O237" i="6"/>
  <c r="P237" i="6"/>
  <c r="O236" i="6"/>
  <c r="O235" i="6"/>
  <c r="P235" i="6"/>
  <c r="O234" i="6"/>
  <c r="O233" i="6"/>
  <c r="P233" i="6"/>
  <c r="O232" i="6"/>
  <c r="O231" i="6"/>
  <c r="O230" i="6"/>
  <c r="O229" i="6"/>
  <c r="O228" i="6"/>
  <c r="O227" i="6"/>
  <c r="O226" i="6"/>
  <c r="O225" i="6"/>
  <c r="O224" i="6"/>
  <c r="O223" i="6"/>
  <c r="O222" i="6"/>
  <c r="O221" i="6"/>
  <c r="O220" i="6"/>
  <c r="O219" i="6"/>
  <c r="O218" i="6"/>
  <c r="O217" i="6"/>
  <c r="O216" i="6"/>
  <c r="O215" i="6"/>
  <c r="O214" i="6"/>
  <c r="O213" i="6"/>
  <c r="O212" i="6"/>
  <c r="O211" i="6"/>
  <c r="O210" i="6"/>
  <c r="O209" i="6"/>
  <c r="O208" i="6"/>
  <c r="O207" i="6"/>
  <c r="O206" i="6"/>
  <c r="O205" i="6"/>
  <c r="O204" i="6"/>
  <c r="O203" i="6"/>
  <c r="O202" i="6"/>
  <c r="O201" i="6"/>
  <c r="O200" i="6"/>
  <c r="O199" i="6"/>
  <c r="O198" i="6"/>
  <c r="O197" i="6"/>
  <c r="O196" i="6"/>
  <c r="O195" i="6"/>
  <c r="O194" i="6"/>
  <c r="O193" i="6"/>
  <c r="O192" i="6"/>
  <c r="O191" i="6"/>
  <c r="O190" i="6"/>
  <c r="O189" i="6"/>
  <c r="O188" i="6"/>
  <c r="O187" i="6"/>
  <c r="O186" i="6"/>
  <c r="O185" i="6"/>
  <c r="O184" i="6"/>
  <c r="O183" i="6"/>
  <c r="O182" i="6"/>
  <c r="O181" i="6"/>
  <c r="O180" i="6"/>
  <c r="O179" i="6"/>
  <c r="O178" i="6"/>
  <c r="O177" i="6"/>
  <c r="O176" i="6"/>
  <c r="O175" i="6"/>
  <c r="O174" i="6"/>
  <c r="O173" i="6"/>
  <c r="O172" i="6"/>
  <c r="O171" i="6"/>
  <c r="O170" i="6"/>
  <c r="O169" i="6"/>
  <c r="O168" i="6"/>
  <c r="O167" i="6"/>
  <c r="O166" i="6"/>
  <c r="O165" i="6"/>
  <c r="O164" i="6"/>
  <c r="O163" i="6"/>
  <c r="O162" i="6"/>
  <c r="O161" i="6"/>
  <c r="O160" i="6"/>
  <c r="O159" i="6"/>
  <c r="O158" i="6"/>
  <c r="O157" i="6"/>
  <c r="O156" i="6"/>
  <c r="O155" i="6"/>
  <c r="O154" i="6"/>
  <c r="O153" i="6"/>
  <c r="O152" i="6"/>
  <c r="O151" i="6"/>
  <c r="O150" i="6"/>
  <c r="O149" i="6"/>
  <c r="O148" i="6"/>
  <c r="O147" i="6"/>
  <c r="O146" i="6"/>
  <c r="O145" i="6"/>
  <c r="O144" i="6"/>
  <c r="O143" i="6"/>
  <c r="O142" i="6"/>
  <c r="O141" i="6"/>
  <c r="O140" i="6"/>
  <c r="O139" i="6"/>
  <c r="O138" i="6"/>
  <c r="O137" i="6"/>
  <c r="O136" i="6"/>
  <c r="O135" i="6"/>
  <c r="O134" i="6"/>
  <c r="O133" i="6"/>
  <c r="O132" i="6"/>
  <c r="O131" i="6"/>
  <c r="O130" i="6"/>
  <c r="O129" i="6"/>
  <c r="O128" i="6"/>
  <c r="O127" i="6"/>
  <c r="O126" i="6"/>
  <c r="O125" i="6"/>
  <c r="O124" i="6"/>
  <c r="O123" i="6"/>
  <c r="O122" i="6"/>
  <c r="O121" i="6"/>
  <c r="O120" i="6"/>
  <c r="O119" i="6"/>
  <c r="O118" i="6"/>
  <c r="O117" i="6"/>
  <c r="O116" i="6"/>
  <c r="O115" i="6"/>
  <c r="N115" i="6"/>
  <c r="P115" i="6" s="1"/>
  <c r="O114" i="6"/>
  <c r="O113" i="6"/>
  <c r="N113" i="6"/>
  <c r="P113" i="6" s="1"/>
  <c r="O112" i="6"/>
  <c r="O111" i="6"/>
  <c r="N111" i="6"/>
  <c r="P111" i="6" s="1"/>
  <c r="O110" i="6"/>
  <c r="O109" i="6"/>
  <c r="N109" i="6"/>
  <c r="P109" i="6" s="1"/>
  <c r="O108" i="6"/>
  <c r="O107" i="6"/>
  <c r="N107" i="6"/>
  <c r="P107" i="6" s="1"/>
  <c r="O106" i="6"/>
  <c r="O105" i="6"/>
  <c r="N105" i="6"/>
  <c r="P105" i="6" s="1"/>
  <c r="O104" i="6"/>
  <c r="O103" i="6"/>
  <c r="N103" i="6"/>
  <c r="P103" i="6" s="1"/>
  <c r="O102" i="6"/>
  <c r="O101" i="6"/>
  <c r="N101" i="6"/>
  <c r="P101" i="6" s="1"/>
  <c r="O100" i="6"/>
  <c r="O99" i="6"/>
  <c r="N99" i="6"/>
  <c r="P99" i="6" s="1"/>
  <c r="O98" i="6"/>
  <c r="O97" i="6"/>
  <c r="N97" i="6"/>
  <c r="P97" i="6" s="1"/>
  <c r="O96" i="6"/>
  <c r="O95" i="6"/>
  <c r="N95" i="6"/>
  <c r="P95" i="6" s="1"/>
  <c r="O94" i="6"/>
  <c r="O93" i="6"/>
  <c r="N93" i="6"/>
  <c r="P93" i="6" s="1"/>
  <c r="O92" i="6"/>
  <c r="O91" i="6"/>
  <c r="N91" i="6"/>
  <c r="P91" i="6" s="1"/>
  <c r="O90" i="6"/>
  <c r="O89" i="6"/>
  <c r="N89" i="6"/>
  <c r="P89" i="6" s="1"/>
  <c r="O88" i="6"/>
  <c r="O87" i="6"/>
  <c r="N87" i="6"/>
  <c r="P87" i="6" s="1"/>
  <c r="O86" i="6"/>
  <c r="O85" i="6"/>
  <c r="N85" i="6"/>
  <c r="P85" i="6" s="1"/>
  <c r="O84" i="6"/>
  <c r="O83" i="6"/>
  <c r="N83" i="6"/>
  <c r="P83" i="6" s="1"/>
  <c r="O82" i="6"/>
  <c r="O81" i="6"/>
  <c r="N81" i="6"/>
  <c r="P81" i="6" s="1"/>
  <c r="O80" i="6"/>
  <c r="O79" i="6"/>
  <c r="N79" i="6"/>
  <c r="P79" i="6" s="1"/>
  <c r="O78" i="6"/>
  <c r="O77" i="6"/>
  <c r="N77" i="6"/>
  <c r="P77" i="6" s="1"/>
  <c r="O76" i="6"/>
  <c r="O75" i="6"/>
  <c r="N75" i="6"/>
  <c r="P75" i="6" s="1"/>
  <c r="O74" i="6"/>
  <c r="O73" i="6"/>
  <c r="N73" i="6"/>
  <c r="P73" i="6" s="1"/>
  <c r="O72" i="6"/>
  <c r="O71" i="6"/>
  <c r="N71" i="6"/>
  <c r="O70" i="6"/>
  <c r="O69" i="6"/>
  <c r="N69" i="6"/>
  <c r="O68" i="6"/>
  <c r="O67" i="6"/>
  <c r="N67" i="6"/>
  <c r="O66" i="6"/>
  <c r="O65" i="6"/>
  <c r="N65" i="6"/>
  <c r="O64" i="6"/>
  <c r="O63" i="6"/>
  <c r="N63" i="6"/>
  <c r="O62" i="6"/>
  <c r="O61" i="6"/>
  <c r="N61" i="6"/>
  <c r="O60" i="6"/>
  <c r="O59" i="6"/>
  <c r="N59" i="6"/>
  <c r="O58" i="6"/>
  <c r="O57" i="6"/>
  <c r="N57" i="6"/>
  <c r="O56" i="6"/>
  <c r="O55" i="6"/>
  <c r="N55" i="6"/>
  <c r="O54" i="6"/>
  <c r="O53" i="6"/>
  <c r="N53" i="6"/>
  <c r="O52" i="6"/>
  <c r="O51" i="6"/>
  <c r="N51" i="6"/>
  <c r="O50" i="6"/>
  <c r="O49" i="6"/>
  <c r="N49" i="6"/>
  <c r="O48" i="6"/>
  <c r="O47" i="6"/>
  <c r="N47" i="6"/>
  <c r="O46" i="6"/>
  <c r="O45" i="6"/>
  <c r="N45" i="6"/>
  <c r="O44" i="6"/>
  <c r="O43" i="6"/>
  <c r="N43" i="6"/>
  <c r="G43" i="6"/>
  <c r="J43" i="6" s="1"/>
  <c r="O42" i="6"/>
  <c r="O41" i="6"/>
  <c r="N41" i="6"/>
  <c r="G41" i="6"/>
  <c r="J41" i="6" s="1"/>
  <c r="O40" i="6"/>
  <c r="O39" i="6"/>
  <c r="N39" i="6"/>
  <c r="G39" i="6"/>
  <c r="J39" i="6" s="1"/>
  <c r="O38" i="6"/>
  <c r="O37" i="6"/>
  <c r="N37" i="6"/>
  <c r="G37" i="6"/>
  <c r="J37" i="6" s="1"/>
  <c r="O36" i="6"/>
  <c r="O35" i="6"/>
  <c r="N35" i="6"/>
  <c r="G35" i="6"/>
  <c r="J35" i="6" s="1"/>
  <c r="O34" i="6"/>
  <c r="O33" i="6"/>
  <c r="N33" i="6"/>
  <c r="G33" i="6"/>
  <c r="J33" i="6" s="1"/>
  <c r="O32" i="6"/>
  <c r="O31" i="6"/>
  <c r="N31" i="6"/>
  <c r="G31" i="6"/>
  <c r="J31" i="6" s="1"/>
  <c r="O30" i="6"/>
  <c r="O29" i="6"/>
  <c r="N29" i="6"/>
  <c r="G29" i="6"/>
  <c r="J29" i="6" s="1"/>
  <c r="O28" i="6"/>
  <c r="O27" i="6"/>
  <c r="N27" i="6"/>
  <c r="G27" i="6"/>
  <c r="J27" i="6" s="1"/>
  <c r="O26" i="6"/>
  <c r="O25" i="6"/>
  <c r="N25" i="6"/>
  <c r="G25" i="6"/>
  <c r="J25" i="6" s="1"/>
  <c r="O24" i="6"/>
  <c r="O23" i="6"/>
  <c r="N23" i="6"/>
  <c r="G23" i="6"/>
  <c r="J23" i="6" s="1"/>
  <c r="O22" i="6"/>
  <c r="O21" i="6"/>
  <c r="N21" i="6"/>
  <c r="G21" i="6"/>
  <c r="J21" i="6" s="1"/>
  <c r="O20" i="6"/>
  <c r="O19" i="6"/>
  <c r="N19" i="6"/>
  <c r="G19" i="6"/>
  <c r="J19" i="6" s="1"/>
  <c r="O18" i="6"/>
  <c r="O17" i="6"/>
  <c r="N17" i="6"/>
  <c r="G17" i="6"/>
  <c r="J17" i="6" s="1"/>
  <c r="O16" i="6"/>
  <c r="O15" i="6"/>
  <c r="N15" i="6"/>
  <c r="G15" i="6"/>
  <c r="J15" i="6" s="1"/>
  <c r="O14" i="6"/>
  <c r="O13" i="6"/>
  <c r="N13" i="6"/>
  <c r="G13" i="6"/>
  <c r="J13" i="6" s="1"/>
  <c r="O12" i="6"/>
  <c r="O11" i="6"/>
  <c r="N11" i="6"/>
  <c r="G11" i="6"/>
  <c r="J11" i="6" s="1"/>
  <c r="O10" i="6"/>
  <c r="O9" i="6"/>
  <c r="N9" i="6"/>
  <c r="G9" i="6"/>
  <c r="O8" i="6"/>
  <c r="O7" i="6"/>
  <c r="R345" i="6" l="1"/>
  <c r="T343" i="6"/>
  <c r="A3" i="6"/>
  <c r="P1" i="6" s="1"/>
  <c r="S2" i="7" s="1"/>
  <c r="G3" i="6"/>
  <c r="J9" i="6"/>
  <c r="R7" i="6"/>
  <c r="T7" i="6" s="1"/>
  <c r="P13" i="6"/>
  <c r="P17" i="6"/>
  <c r="P21" i="6"/>
  <c r="P25" i="6"/>
  <c r="P29" i="6"/>
  <c r="P33" i="6"/>
  <c r="P37" i="6"/>
  <c r="P41" i="6"/>
  <c r="P45" i="6"/>
  <c r="P49" i="6"/>
  <c r="P53" i="6"/>
  <c r="P57" i="6"/>
  <c r="P61" i="6"/>
  <c r="P65" i="6"/>
  <c r="P69" i="6"/>
  <c r="P9" i="6"/>
  <c r="R9" i="6" s="1"/>
  <c r="P11" i="6"/>
  <c r="P15" i="6"/>
  <c r="P19" i="6"/>
  <c r="P23" i="6"/>
  <c r="P27" i="6"/>
  <c r="P31" i="6"/>
  <c r="P35" i="6"/>
  <c r="P39" i="6"/>
  <c r="P43" i="6"/>
  <c r="P47" i="6"/>
  <c r="P51" i="6"/>
  <c r="P55" i="6"/>
  <c r="P59" i="6"/>
  <c r="P63" i="6"/>
  <c r="P67" i="6"/>
  <c r="P71" i="6"/>
  <c r="T345" i="6" l="1"/>
  <c r="R347" i="6"/>
  <c r="R11" i="6"/>
  <c r="T9" i="6"/>
  <c r="Y9" i="6" s="1"/>
  <c r="R349" i="6" l="1"/>
  <c r="T347" i="6"/>
  <c r="R13" i="6"/>
  <c r="R15" i="6" s="1"/>
  <c r="R17" i="6" s="1"/>
  <c r="R19" i="6" s="1"/>
  <c r="R21" i="6" s="1"/>
  <c r="R23" i="6" s="1"/>
  <c r="R25" i="6" s="1"/>
  <c r="R27" i="6" s="1"/>
  <c r="R29" i="6" s="1"/>
  <c r="R31" i="6" s="1"/>
  <c r="R33" i="6" s="1"/>
  <c r="R35" i="6" s="1"/>
  <c r="R37" i="6" s="1"/>
  <c r="R39" i="6" s="1"/>
  <c r="R41" i="6" s="1"/>
  <c r="R43" i="6" s="1"/>
  <c r="R45" i="6" s="1"/>
  <c r="R47" i="6" s="1"/>
  <c r="R49" i="6" s="1"/>
  <c r="R51" i="6" s="1"/>
  <c r="R53" i="6" s="1"/>
  <c r="R55" i="6" s="1"/>
  <c r="R57" i="6" s="1"/>
  <c r="R59" i="6" s="1"/>
  <c r="R61" i="6" s="1"/>
  <c r="R63" i="6" s="1"/>
  <c r="R65" i="6" s="1"/>
  <c r="R67" i="6" s="1"/>
  <c r="R69" i="6" s="1"/>
  <c r="R71" i="6" s="1"/>
  <c r="R73" i="6" s="1"/>
  <c r="R75" i="6" s="1"/>
  <c r="R77" i="6" s="1"/>
  <c r="R79" i="6" s="1"/>
  <c r="R81" i="6" s="1"/>
  <c r="R83" i="6" s="1"/>
  <c r="R85" i="6" s="1"/>
  <c r="R87" i="6" s="1"/>
  <c r="R89" i="6" s="1"/>
  <c r="R91" i="6" s="1"/>
  <c r="R93" i="6" s="1"/>
  <c r="R95" i="6" s="1"/>
  <c r="R97" i="6" s="1"/>
  <c r="R99" i="6" s="1"/>
  <c r="R101" i="6" s="1"/>
  <c r="R103" i="6" s="1"/>
  <c r="R105" i="6" s="1"/>
  <c r="R107" i="6" s="1"/>
  <c r="R109" i="6" s="1"/>
  <c r="R111" i="6" s="1"/>
  <c r="R113" i="6" s="1"/>
  <c r="R115" i="6" s="1"/>
  <c r="R117" i="6" s="1"/>
  <c r="R119" i="6" s="1"/>
  <c r="R121" i="6" s="1"/>
  <c r="R123" i="6" s="1"/>
  <c r="R125" i="6" s="1"/>
  <c r="R127" i="6" s="1"/>
  <c r="R129" i="6" s="1"/>
  <c r="R131" i="6" s="1"/>
  <c r="R133" i="6" s="1"/>
  <c r="R135" i="6" s="1"/>
  <c r="R137" i="6" s="1"/>
  <c r="R139" i="6" s="1"/>
  <c r="R141" i="6" s="1"/>
  <c r="R143" i="6" s="1"/>
  <c r="R145" i="6" s="1"/>
  <c r="R147" i="6" s="1"/>
  <c r="R149" i="6" s="1"/>
  <c r="R151" i="6" s="1"/>
  <c r="R153" i="6" s="1"/>
  <c r="R155" i="6" s="1"/>
  <c r="R157" i="6" s="1"/>
  <c r="R159" i="6" s="1"/>
  <c r="R161" i="6" s="1"/>
  <c r="R163" i="6" s="1"/>
  <c r="R165" i="6" s="1"/>
  <c r="R167" i="6" s="1"/>
  <c r="R169" i="6" s="1"/>
  <c r="R171" i="6" s="1"/>
  <c r="R173" i="6" s="1"/>
  <c r="R175" i="6" s="1"/>
  <c r="R177" i="6" s="1"/>
  <c r="R179" i="6" s="1"/>
  <c r="R181" i="6" s="1"/>
  <c r="R183" i="6" s="1"/>
  <c r="R185" i="6" s="1"/>
  <c r="R187" i="6" s="1"/>
  <c r="R189" i="6" s="1"/>
  <c r="R191" i="6" s="1"/>
  <c r="R193" i="6" s="1"/>
  <c r="R195" i="6" s="1"/>
  <c r="R197" i="6" s="1"/>
  <c r="R199" i="6" s="1"/>
  <c r="R201" i="6" s="1"/>
  <c r="R203" i="6" s="1"/>
  <c r="R205" i="6" s="1"/>
  <c r="R207" i="6" s="1"/>
  <c r="R209" i="6" s="1"/>
  <c r="R211" i="6" s="1"/>
  <c r="R213" i="6" s="1"/>
  <c r="R215" i="6" s="1"/>
  <c r="R217" i="6" s="1"/>
  <c r="R219" i="6" s="1"/>
  <c r="R221" i="6" s="1"/>
  <c r="R223" i="6" s="1"/>
  <c r="R225" i="6" s="1"/>
  <c r="R227" i="6" s="1"/>
  <c r="R229" i="6" s="1"/>
  <c r="R231" i="6" s="1"/>
  <c r="R233" i="6" s="1"/>
  <c r="R235" i="6" s="1"/>
  <c r="R237" i="6" s="1"/>
  <c r="R239" i="6" s="1"/>
  <c r="R241" i="6" s="1"/>
  <c r="R243" i="6" s="1"/>
  <c r="R245" i="6" s="1"/>
  <c r="R247" i="6" s="1"/>
  <c r="R249" i="6" s="1"/>
  <c r="R251" i="6" s="1"/>
  <c r="R253" i="6" s="1"/>
  <c r="R255" i="6" s="1"/>
  <c r="R257" i="6" s="1"/>
  <c r="R259" i="6" s="1"/>
  <c r="R261" i="6" s="1"/>
  <c r="R263" i="6" s="1"/>
  <c r="R265" i="6" s="1"/>
  <c r="R267" i="6" s="1"/>
  <c r="R269" i="6" s="1"/>
  <c r="R271" i="6" s="1"/>
  <c r="R273" i="6" s="1"/>
  <c r="R275" i="6" s="1"/>
  <c r="R277" i="6" s="1"/>
  <c r="R279" i="6" s="1"/>
  <c r="R281" i="6" s="1"/>
  <c r="R283" i="6" s="1"/>
  <c r="R285" i="6" s="1"/>
  <c r="R287" i="6" s="1"/>
  <c r="R289" i="6" s="1"/>
  <c r="R291" i="6" s="1"/>
  <c r="R293" i="6" s="1"/>
  <c r="R295" i="6" s="1"/>
  <c r="R297" i="6" s="1"/>
  <c r="R299" i="6" s="1"/>
  <c r="R301" i="6" s="1"/>
  <c r="R303" i="6" s="1"/>
  <c r="R305" i="6" s="1"/>
  <c r="R307" i="6" s="1"/>
  <c r="R309" i="6" s="1"/>
  <c r="R311" i="6" s="1"/>
  <c r="R313" i="6" s="1"/>
  <c r="R315" i="6" s="1"/>
  <c r="R317" i="6" s="1"/>
  <c r="R319" i="6" s="1"/>
  <c r="R321" i="6" s="1"/>
  <c r="R323" i="6" s="1"/>
  <c r="R325" i="6" s="1"/>
  <c r="R327" i="6" s="1"/>
  <c r="R329" i="6" s="1"/>
  <c r="R331" i="6" s="1"/>
  <c r="R333" i="6" s="1"/>
  <c r="R335" i="6" s="1"/>
  <c r="R337" i="6" s="1"/>
  <c r="R339" i="6" s="1"/>
  <c r="R341" i="6" s="1"/>
  <c r="T11" i="6"/>
  <c r="Y11" i="6" s="1"/>
  <c r="D3" i="6"/>
  <c r="J17" i="7"/>
  <c r="Q17" i="7" s="1"/>
  <c r="C3" i="6"/>
  <c r="R1" i="6" s="1"/>
  <c r="W2" i="7" s="1"/>
  <c r="R351" i="6" l="1"/>
  <c r="T349" i="6"/>
  <c r="F1" i="6"/>
  <c r="G2" i="7" s="1"/>
  <c r="D2" i="7"/>
  <c r="J23" i="7" s="1"/>
  <c r="T13" i="6"/>
  <c r="Y13" i="6" s="1"/>
  <c r="J26" i="7" l="1"/>
  <c r="Q26" i="7" s="1"/>
  <c r="J24" i="7"/>
  <c r="J25" i="7"/>
  <c r="Q25" i="7" s="1"/>
  <c r="Q24" i="7"/>
  <c r="U1" i="6"/>
  <c r="Y2" i="7" s="1"/>
  <c r="J27" i="7"/>
  <c r="Q27" i="7" s="1"/>
  <c r="T351" i="6"/>
  <c r="R353" i="6"/>
  <c r="R355" i="6" s="1"/>
  <c r="D1" i="6"/>
  <c r="T15" i="6"/>
  <c r="Y15" i="6" s="1"/>
  <c r="K23" i="7"/>
  <c r="K16" i="7"/>
  <c r="K17" i="7" s="1"/>
  <c r="J18" i="7"/>
  <c r="Q18" i="7" s="1"/>
  <c r="J19" i="7"/>
  <c r="Q19" i="7" s="1"/>
  <c r="K25" i="7" l="1"/>
  <c r="K26" i="7"/>
  <c r="L26" i="7" s="1"/>
  <c r="K24" i="7"/>
  <c r="L24" i="7" s="1"/>
  <c r="L17" i="7"/>
  <c r="M17" i="7" s="1"/>
  <c r="M24" i="7"/>
  <c r="R357" i="6"/>
  <c r="T355" i="6"/>
  <c r="T353" i="6"/>
  <c r="T17" i="6"/>
  <c r="Y17" i="6" s="1"/>
  <c r="K27" i="7"/>
  <c r="L27" i="7" s="1"/>
  <c r="N27" i="7" s="1"/>
  <c r="K19" i="7"/>
  <c r="L19" i="7" s="1"/>
  <c r="N19" i="7" s="1"/>
  <c r="N26" i="7"/>
  <c r="M26" i="7" s="1"/>
  <c r="Q23" i="7"/>
  <c r="K18" i="7"/>
  <c r="L25" i="7" l="1"/>
  <c r="M25" i="7" s="1"/>
  <c r="R359" i="6"/>
  <c r="T357" i="6"/>
  <c r="T19" i="6"/>
  <c r="Y19" i="6" s="1"/>
  <c r="L18" i="7"/>
  <c r="N18" i="7" s="1"/>
  <c r="Q16" i="7"/>
  <c r="R361" i="6" l="1"/>
  <c r="T359" i="6"/>
  <c r="T21" i="6"/>
  <c r="Y21" i="6" s="1"/>
  <c r="R363" i="6" l="1"/>
  <c r="T361" i="6"/>
  <c r="T23" i="6"/>
  <c r="Y23" i="6" s="1"/>
  <c r="R365" i="6" l="1"/>
  <c r="T363" i="6"/>
  <c r="T25" i="6"/>
  <c r="Y25" i="6" s="1"/>
  <c r="R367" i="6" l="1"/>
  <c r="T365" i="6"/>
  <c r="T27" i="6"/>
  <c r="Y27" i="6" s="1"/>
  <c r="R369" i="6" l="1"/>
  <c r="T367" i="6"/>
  <c r="T29" i="6"/>
  <c r="Y29" i="6" s="1"/>
  <c r="R371" i="6" l="1"/>
  <c r="T369" i="6"/>
  <c r="T31" i="6"/>
  <c r="Y31" i="6" s="1"/>
  <c r="R373" i="6" l="1"/>
  <c r="T371" i="6"/>
  <c r="T33" i="6"/>
  <c r="Y33" i="6" s="1"/>
  <c r="R375" i="6" l="1"/>
  <c r="T373" i="6"/>
  <c r="T35" i="6"/>
  <c r="Y35" i="6" s="1"/>
  <c r="R377" i="6" l="1"/>
  <c r="T37" i="6"/>
  <c r="Y37" i="6" s="1"/>
  <c r="R379" i="6" l="1"/>
  <c r="T39" i="6"/>
  <c r="Y39" i="6" s="1"/>
  <c r="R381" i="6" l="1"/>
  <c r="T381" i="6" s="1"/>
  <c r="T41" i="6"/>
  <c r="Y41" i="6" s="1"/>
  <c r="R383" i="6" l="1"/>
  <c r="T383" i="6" s="1"/>
  <c r="T43" i="6"/>
  <c r="Y43" i="6" s="1"/>
  <c r="R385" i="6" l="1"/>
  <c r="T385" i="6" s="1"/>
  <c r="T45" i="6"/>
  <c r="Y45" i="6" s="1"/>
  <c r="R387" i="6" l="1"/>
  <c r="T47" i="6"/>
  <c r="Y47" i="6" s="1"/>
  <c r="R389" i="6" l="1"/>
  <c r="T387" i="6"/>
  <c r="T49" i="6"/>
  <c r="Y49" i="6" s="1"/>
  <c r="R391" i="6" l="1"/>
  <c r="T389" i="6"/>
  <c r="T51" i="6"/>
  <c r="Y51" i="6" s="1"/>
  <c r="T391" i="6" l="1"/>
  <c r="R393" i="6"/>
  <c r="T53" i="6"/>
  <c r="Y53" i="6" s="1"/>
  <c r="R395" i="6" l="1"/>
  <c r="T393" i="6"/>
  <c r="T55" i="6"/>
  <c r="Y55" i="6" s="1"/>
  <c r="R397" i="6" l="1"/>
  <c r="T395" i="6"/>
  <c r="T57" i="6"/>
  <c r="Y57" i="6" s="1"/>
  <c r="R399" i="6" l="1"/>
  <c r="T397" i="6"/>
  <c r="T59" i="6"/>
  <c r="Y59" i="6" s="1"/>
  <c r="T399" i="6" l="1"/>
  <c r="R401" i="6"/>
  <c r="T61" i="6"/>
  <c r="Y61" i="6" s="1"/>
  <c r="R403" i="6" l="1"/>
  <c r="T401" i="6"/>
  <c r="T63" i="6"/>
  <c r="Y63" i="6" s="1"/>
  <c r="R405" i="6" l="1"/>
  <c r="T403" i="6"/>
  <c r="T65" i="6"/>
  <c r="Y65" i="6" s="1"/>
  <c r="R407" i="6" l="1"/>
  <c r="T405" i="6"/>
  <c r="T67" i="6"/>
  <c r="Y67" i="6" s="1"/>
  <c r="R409" i="6" l="1"/>
  <c r="T407" i="6"/>
  <c r="T69" i="6"/>
  <c r="Y69" i="6" s="1"/>
  <c r="R411" i="6" l="1"/>
  <c r="T409" i="6"/>
  <c r="T71" i="6"/>
  <c r="Y71" i="6" s="1"/>
  <c r="R413" i="6" l="1"/>
  <c r="T411" i="6"/>
  <c r="T73" i="6"/>
  <c r="Y73" i="6" s="1"/>
  <c r="R415" i="6" l="1"/>
  <c r="T413" i="6"/>
  <c r="T75" i="6"/>
  <c r="Y75" i="6" s="1"/>
  <c r="R417" i="6" l="1"/>
  <c r="T415" i="6"/>
  <c r="T77" i="6"/>
  <c r="Y77" i="6" s="1"/>
  <c r="R419" i="6" l="1"/>
  <c r="T417" i="6"/>
  <c r="T79" i="6"/>
  <c r="Y79" i="6" s="1"/>
  <c r="R421" i="6" l="1"/>
  <c r="T419" i="6"/>
  <c r="T81" i="6"/>
  <c r="Y81" i="6" s="1"/>
  <c r="R423" i="6" l="1"/>
  <c r="T421" i="6"/>
  <c r="T83" i="6"/>
  <c r="Y83" i="6" s="1"/>
  <c r="R425" i="6" l="1"/>
  <c r="T423" i="6"/>
  <c r="T85" i="6"/>
  <c r="Y85" i="6" s="1"/>
  <c r="R427" i="6" l="1"/>
  <c r="T425" i="6"/>
  <c r="T87" i="6"/>
  <c r="Y87" i="6" s="1"/>
  <c r="R429" i="6" l="1"/>
  <c r="T427" i="6"/>
  <c r="T89" i="6"/>
  <c r="Y89" i="6" s="1"/>
  <c r="R431" i="6" l="1"/>
  <c r="T429" i="6"/>
  <c r="T91" i="6"/>
  <c r="Y91" i="6" s="1"/>
  <c r="R433" i="6" l="1"/>
  <c r="T431" i="6"/>
  <c r="T93" i="6"/>
  <c r="Y93" i="6" s="1"/>
  <c r="R435" i="6" l="1"/>
  <c r="T433" i="6"/>
  <c r="T95" i="6"/>
  <c r="Y95" i="6" s="1"/>
  <c r="R437" i="6" l="1"/>
  <c r="T435" i="6"/>
  <c r="T97" i="6"/>
  <c r="Y97" i="6" s="1"/>
  <c r="R439" i="6" l="1"/>
  <c r="T437" i="6"/>
  <c r="T99" i="6"/>
  <c r="Y99" i="6" s="1"/>
  <c r="R441" i="6" l="1"/>
  <c r="T439" i="6"/>
  <c r="T101" i="6"/>
  <c r="Y101" i="6" s="1"/>
  <c r="R443" i="6" l="1"/>
  <c r="T441" i="6"/>
  <c r="T103" i="6"/>
  <c r="Y103" i="6" s="1"/>
  <c r="R445" i="6" l="1"/>
  <c r="T443" i="6"/>
  <c r="T105" i="6"/>
  <c r="Y105" i="6" s="1"/>
  <c r="R447" i="6" l="1"/>
  <c r="T445" i="6"/>
  <c r="T107" i="6"/>
  <c r="Y107" i="6" s="1"/>
  <c r="R449" i="6" l="1"/>
  <c r="T447" i="6"/>
  <c r="T109" i="6"/>
  <c r="Y109" i="6" s="1"/>
  <c r="R451" i="6" l="1"/>
  <c r="T449" i="6"/>
  <c r="T111" i="6"/>
  <c r="Y111" i="6" s="1"/>
  <c r="R453" i="6" l="1"/>
  <c r="T451" i="6"/>
  <c r="T113" i="6"/>
  <c r="Y113" i="6" s="1"/>
  <c r="R455" i="6" l="1"/>
  <c r="T453" i="6"/>
  <c r="T115" i="6"/>
  <c r="Y115" i="6" s="1"/>
  <c r="R457" i="6" l="1"/>
  <c r="T455" i="6"/>
  <c r="T117" i="6"/>
  <c r="Y117" i="6" s="1"/>
  <c r="R459" i="6" l="1"/>
  <c r="T457" i="6"/>
  <c r="T119" i="6"/>
  <c r="Y119" i="6" s="1"/>
  <c r="R461" i="6" l="1"/>
  <c r="T459" i="6"/>
  <c r="T121" i="6"/>
  <c r="Y121" i="6" s="1"/>
  <c r="R463" i="6" l="1"/>
  <c r="T461" i="6"/>
  <c r="T123" i="6"/>
  <c r="Y123" i="6" s="1"/>
  <c r="R465" i="6" l="1"/>
  <c r="T463" i="6"/>
  <c r="T125" i="6"/>
  <c r="Y125" i="6" s="1"/>
  <c r="R467" i="6" l="1"/>
  <c r="T465" i="6"/>
  <c r="T127" i="6"/>
  <c r="Y127" i="6" s="1"/>
  <c r="R469" i="6" l="1"/>
  <c r="T467" i="6"/>
  <c r="T129" i="6"/>
  <c r="Y129" i="6" s="1"/>
  <c r="R471" i="6" l="1"/>
  <c r="T469" i="6"/>
  <c r="T131" i="6"/>
  <c r="Y131" i="6" s="1"/>
  <c r="R473" i="6" l="1"/>
  <c r="T471" i="6"/>
  <c r="T133" i="6"/>
  <c r="Y133" i="6" s="1"/>
  <c r="R475" i="6" l="1"/>
  <c r="T473" i="6"/>
  <c r="T135" i="6"/>
  <c r="Y135" i="6" s="1"/>
  <c r="R477" i="6" l="1"/>
  <c r="T475" i="6"/>
  <c r="T137" i="6"/>
  <c r="Y137" i="6" s="1"/>
  <c r="R479" i="6" l="1"/>
  <c r="T477" i="6"/>
  <c r="T139" i="6"/>
  <c r="Y139" i="6" s="1"/>
  <c r="R481" i="6" l="1"/>
  <c r="T479" i="6"/>
  <c r="T141" i="6"/>
  <c r="Y141" i="6" s="1"/>
  <c r="R483" i="6" l="1"/>
  <c r="T481" i="6"/>
  <c r="T143" i="6"/>
  <c r="Y143" i="6" s="1"/>
  <c r="R485" i="6" l="1"/>
  <c r="T483" i="6"/>
  <c r="T145" i="6"/>
  <c r="Y145" i="6" s="1"/>
  <c r="R487" i="6" l="1"/>
  <c r="T485" i="6"/>
  <c r="T147" i="6"/>
  <c r="Y147" i="6" s="1"/>
  <c r="R489" i="6" l="1"/>
  <c r="T487" i="6"/>
  <c r="T149" i="6"/>
  <c r="Y149" i="6" s="1"/>
  <c r="R491" i="6" l="1"/>
  <c r="T489" i="6"/>
  <c r="T151" i="6"/>
  <c r="Y151" i="6" s="1"/>
  <c r="R493" i="6" l="1"/>
  <c r="T491" i="6"/>
  <c r="T153" i="6"/>
  <c r="Y153" i="6" s="1"/>
  <c r="R495" i="6" l="1"/>
  <c r="T493" i="6"/>
  <c r="T155" i="6"/>
  <c r="Y155" i="6" s="1"/>
  <c r="R497" i="6" l="1"/>
  <c r="T497" i="6" s="1"/>
  <c r="T495" i="6"/>
  <c r="T157" i="6"/>
  <c r="Y157" i="6" s="1"/>
  <c r="T159" i="6" l="1"/>
  <c r="Y159" i="6" s="1"/>
  <c r="T161" i="6" l="1"/>
  <c r="Y161" i="6" s="1"/>
  <c r="T163" i="6" l="1"/>
  <c r="Y163" i="6" s="1"/>
  <c r="T165" i="6" l="1"/>
  <c r="Y165" i="6" s="1"/>
  <c r="T167" i="6" l="1"/>
  <c r="Y167" i="6" s="1"/>
  <c r="T169" i="6" l="1"/>
  <c r="Y169" i="6" s="1"/>
  <c r="T171" i="6" l="1"/>
  <c r="Y171" i="6" s="1"/>
  <c r="T173" i="6" l="1"/>
  <c r="Y173" i="6" s="1"/>
  <c r="T175" i="6" l="1"/>
  <c r="Y175" i="6" s="1"/>
  <c r="T177" i="6" l="1"/>
  <c r="Y177" i="6" s="1"/>
  <c r="T179" i="6" l="1"/>
  <c r="Y179" i="6" s="1"/>
  <c r="T181" i="6" l="1"/>
  <c r="Y181" i="6" s="1"/>
  <c r="T183" i="6" l="1"/>
  <c r="Y183" i="6" s="1"/>
  <c r="T185" i="6" l="1"/>
  <c r="Y185" i="6" s="1"/>
  <c r="T187" i="6" l="1"/>
  <c r="Y187" i="6" s="1"/>
  <c r="T189" i="6" l="1"/>
  <c r="Y189" i="6" s="1"/>
  <c r="T191" i="6" l="1"/>
  <c r="Y191" i="6" s="1"/>
  <c r="T193" i="6" l="1"/>
  <c r="Y193" i="6" s="1"/>
  <c r="T195" i="6" l="1"/>
  <c r="Y195" i="6" s="1"/>
  <c r="T197" i="6" l="1"/>
  <c r="Y197" i="6" s="1"/>
  <c r="T199" i="6" l="1"/>
  <c r="Y199" i="6" s="1"/>
  <c r="T201" i="6" l="1"/>
  <c r="Y201" i="6" s="1"/>
  <c r="T203" i="6" l="1"/>
  <c r="Y203" i="6" s="1"/>
  <c r="T205" i="6" l="1"/>
  <c r="Y205" i="6" s="1"/>
  <c r="T207" i="6" l="1"/>
  <c r="Y207" i="6" s="1"/>
  <c r="T209" i="6" l="1"/>
  <c r="Y209" i="6" s="1"/>
  <c r="T211" i="6" l="1"/>
  <c r="Y211" i="6" s="1"/>
  <c r="T213" i="6" l="1"/>
  <c r="Y213" i="6" s="1"/>
  <c r="T215" i="6" l="1"/>
  <c r="Y215" i="6" s="1"/>
  <c r="T217" i="6" l="1"/>
  <c r="Y217" i="6" s="1"/>
  <c r="T219" i="6" l="1"/>
  <c r="Y219" i="6" s="1"/>
  <c r="T221" i="6" l="1"/>
  <c r="Y221" i="6" s="1"/>
  <c r="T223" i="6" l="1"/>
  <c r="Y223" i="6" s="1"/>
  <c r="T225" i="6" l="1"/>
  <c r="Y225" i="6" s="1"/>
  <c r="T227" i="6" l="1"/>
  <c r="Y227" i="6" s="1"/>
  <c r="T229" i="6" l="1"/>
  <c r="Y229" i="6" s="1"/>
  <c r="T231" i="6" l="1"/>
  <c r="Y231" i="6" s="1"/>
  <c r="T233" i="6" l="1"/>
  <c r="Y233" i="6" s="1"/>
  <c r="T235" i="6" l="1"/>
  <c r="Y235" i="6" s="1"/>
  <c r="T237" i="6" l="1"/>
  <c r="Y237" i="6" s="1"/>
  <c r="T239" i="6" l="1"/>
  <c r="Y239" i="6" s="1"/>
  <c r="T241" i="6" l="1"/>
  <c r="Y241" i="6" s="1"/>
  <c r="T243" i="6" l="1"/>
  <c r="Y243" i="6" s="1"/>
  <c r="T245" i="6" l="1"/>
  <c r="Y245" i="6" s="1"/>
  <c r="T247" i="6" l="1"/>
  <c r="Y247" i="6" s="1"/>
  <c r="T249" i="6" l="1"/>
  <c r="Y249" i="6" s="1"/>
  <c r="T251" i="6" l="1"/>
  <c r="Y251" i="6" s="1"/>
  <c r="T253" i="6" l="1"/>
  <c r="Y253" i="6" s="1"/>
  <c r="T255" i="6" l="1"/>
  <c r="Y255" i="6" s="1"/>
  <c r="T257" i="6" l="1"/>
  <c r="Y257" i="6" s="1"/>
  <c r="T259" i="6" l="1"/>
  <c r="Y259" i="6" s="1"/>
  <c r="T261" i="6" l="1"/>
  <c r="Y261" i="6" s="1"/>
  <c r="T263" i="6" l="1"/>
  <c r="Y263" i="6" s="1"/>
  <c r="T265" i="6" l="1"/>
  <c r="Y265" i="6" s="1"/>
  <c r="T267" i="6" l="1"/>
  <c r="Y267" i="6" s="1"/>
  <c r="T269" i="6" l="1"/>
  <c r="Y269" i="6" s="1"/>
  <c r="T271" i="6" l="1"/>
  <c r="Y271" i="6" s="1"/>
  <c r="T273" i="6" l="1"/>
  <c r="Y273" i="6" s="1"/>
  <c r="T275" i="6" l="1"/>
  <c r="Y275" i="6" s="1"/>
  <c r="T277" i="6" l="1"/>
  <c r="Y277" i="6" s="1"/>
  <c r="T279" i="6" l="1"/>
  <c r="Y279" i="6" s="1"/>
  <c r="T281" i="6" l="1"/>
  <c r="Y281" i="6" s="1"/>
  <c r="T283" i="6" l="1"/>
  <c r="Y283" i="6" s="1"/>
  <c r="T285" i="6" l="1"/>
  <c r="Y285" i="6" s="1"/>
  <c r="T287" i="6" l="1"/>
  <c r="Y287" i="6" s="1"/>
  <c r="T289" i="6" l="1"/>
  <c r="Y289" i="6" s="1"/>
  <c r="T291" i="6" l="1"/>
  <c r="Y291" i="6" s="1"/>
  <c r="T293" i="6" l="1"/>
  <c r="Y293" i="6" s="1"/>
  <c r="T295" i="6" l="1"/>
  <c r="Y295" i="6" s="1"/>
  <c r="T297" i="6" l="1"/>
  <c r="Y297" i="6" s="1"/>
  <c r="T299" i="6" l="1"/>
  <c r="Y299" i="6" s="1"/>
  <c r="T301" i="6" l="1"/>
  <c r="Y301" i="6" s="1"/>
  <c r="T303" i="6" l="1"/>
  <c r="Y303" i="6" s="1"/>
  <c r="T305" i="6" l="1"/>
  <c r="Y305" i="6" s="1"/>
  <c r="T307" i="6" l="1"/>
  <c r="Y307" i="6" s="1"/>
  <c r="T309" i="6" l="1"/>
  <c r="Y309" i="6" s="1"/>
  <c r="T311" i="6" l="1"/>
  <c r="Y311" i="6" s="1"/>
  <c r="T313" i="6" l="1"/>
  <c r="Y313" i="6" s="1"/>
  <c r="T315" i="6" l="1"/>
  <c r="Y315" i="6" s="1"/>
  <c r="T317" i="6" l="1"/>
  <c r="Y317" i="6" s="1"/>
  <c r="T319" i="6" l="1"/>
  <c r="Y319" i="6" s="1"/>
  <c r="T321" i="6" l="1"/>
  <c r="Y321" i="6" s="1"/>
  <c r="T323" i="6" l="1"/>
  <c r="Y323" i="6" s="1"/>
  <c r="T325" i="6" l="1"/>
  <c r="Y325" i="6" s="1"/>
  <c r="T327" i="6" l="1"/>
  <c r="Y327" i="6" s="1"/>
  <c r="T329" i="6" l="1"/>
  <c r="Y329" i="6" s="1"/>
  <c r="T331" i="6" l="1"/>
  <c r="Y331" i="6" s="1"/>
  <c r="T333" i="6" l="1"/>
  <c r="Y333" i="6" s="1"/>
  <c r="T335" i="6" l="1"/>
  <c r="Y335" i="6" s="1"/>
  <c r="T337" i="6" l="1"/>
  <c r="Y337" i="6" s="1"/>
  <c r="T339" i="6" l="1"/>
  <c r="Y339" i="6" s="1"/>
  <c r="T341" i="6" l="1"/>
  <c r="Y341" i="6" s="1"/>
</calcChain>
</file>

<file path=xl/sharedStrings.xml><?xml version="1.0" encoding="utf-8"?>
<sst xmlns="http://schemas.openxmlformats.org/spreadsheetml/2006/main" count="1057" uniqueCount="354">
  <si>
    <t>Дата</t>
  </si>
  <si>
    <t>Наименование команд</t>
  </si>
  <si>
    <t>Меньше 5.5</t>
  </si>
  <si>
    <t>Коэф экспреса</t>
  </si>
  <si>
    <t>Сент-Луис Блюз @ Виннипег Джетс</t>
  </si>
  <si>
    <t>Прибыль</t>
  </si>
  <si>
    <t>Нью-Джерси Девилз @ Коламбус Блю Джекетс</t>
  </si>
  <si>
    <t>Лос-Анджелес Кингз @ Монреаль Канадиенс</t>
  </si>
  <si>
    <t>Финикс Койотс @ Колорадо Эвеланш</t>
  </si>
  <si>
    <t>Больше 5.5</t>
  </si>
  <si>
    <t>Оттава Сенаторз @ Баффало Сейбрз</t>
  </si>
  <si>
    <t>Тампа Бэй Лайтнинг @ Вашингтон Кэпиталз</t>
  </si>
  <si>
    <t>Нэшвилл Предаторз @ Нью-Йорк Рейнджерс</t>
  </si>
  <si>
    <t>Нью-Йорк Айлендерс @ Сан-Хосе Шаркс</t>
  </si>
  <si>
    <t>Чикаго Блэкхокс @ Даллас Старз</t>
  </si>
  <si>
    <t>Бостон Брюинз @ Калгари Флеймз</t>
  </si>
  <si>
    <t>Филадельфия Флайерз @ Чикаго Блэкхокс</t>
  </si>
  <si>
    <t>Миннесота Уайлд @ Анахайм Дакс</t>
  </si>
  <si>
    <t>Лос-Анджелес Кингз @ Торонто Мэйпл Лифс</t>
  </si>
  <si>
    <t>Нью-Йорк Айлендерс @ Финикс Койотс</t>
  </si>
  <si>
    <t xml:space="preserve"> Монреаль Канадиенс @ Филадельфия Флайерз</t>
  </si>
  <si>
    <t>Торонто Мэйпл Лифс @ Сент-Луис Блюз</t>
  </si>
  <si>
    <t>Коламбус Блю Джекетс @ Нью-Йорк Рейнджерс</t>
  </si>
  <si>
    <t>Даллас Старз @ Нэшвилл Предаторз</t>
  </si>
  <si>
    <t>Колорадо Эвеланш @ Виннипег Джетс</t>
  </si>
  <si>
    <t xml:space="preserve">Каролина Харрикейнз @ Калгари Флеймз </t>
  </si>
  <si>
    <t>Баффало Сейбрз @ Оттава Сенаторз</t>
  </si>
  <si>
    <t>Миннесота Уайлд @ Сан-Хосе Шаркс</t>
  </si>
  <si>
    <t>Детройт Ред Уингз @ Тампа Бэй Лайтнинг</t>
  </si>
  <si>
    <t>Бостон Брюинз @ Эдмонтон Ойлерз</t>
  </si>
  <si>
    <t>Нью-Джерси Девилз @ Питтсбург Пингвинз</t>
  </si>
  <si>
    <t>Эдмонтон Ойлерз @ Ванкувер Кэнакс</t>
  </si>
  <si>
    <t>Вашингтон Кэпиталз @ Флорида Пантерз</t>
  </si>
  <si>
    <t>Лос-Анджелес Кингз @ Оттава Сенаторз</t>
  </si>
  <si>
    <t>Калгари Флеймз @ Баффало Сейбрз</t>
  </si>
  <si>
    <t>Даллас Старз @ Виннипег Джетс</t>
  </si>
  <si>
    <t>Чикаго Блэкхокс @ Торонто Мэйпл Лифс</t>
  </si>
  <si>
    <t>Каролина Харрикейнз @ Финикс Койотс</t>
  </si>
  <si>
    <t>Монреаль Канадиенс @ Нью-Йорк Айлендерс</t>
  </si>
  <si>
    <t>Сан-Хосе Шаркс @ Нэшвилл Предаторз</t>
  </si>
  <si>
    <t>Сент-Луис Блюз @ Коламбус Блю Джекетс</t>
  </si>
  <si>
    <t>Тампа Бэй Лайтнинг @ Нью-Джерси Девилз</t>
  </si>
  <si>
    <t>Питтсбург Пингвинз @ Детройт Ред Уингз</t>
  </si>
  <si>
    <t>Миннесота Уайлд @ Колорадо Эвеланш</t>
  </si>
  <si>
    <t>Сумма ставок одиноч</t>
  </si>
  <si>
    <t>Сумма ставок двойника</t>
  </si>
  <si>
    <t>Количестов сыгранных экспресов</t>
  </si>
  <si>
    <t>Сумма выигрыша</t>
  </si>
  <si>
    <t>Ставка</t>
  </si>
  <si>
    <t>Филадельфия Флайерз @ Вашингтон Кэпиталз</t>
  </si>
  <si>
    <t>Тампа Бэй Лайтнинг @ Детройт Ред Уингз</t>
  </si>
  <si>
    <t>Лос-Анджелес Кингз @ Чикаго Блэкхокс</t>
  </si>
  <si>
    <t>Эдмонтон Ойлерз @ Анахайм Дакс</t>
  </si>
  <si>
    <t>Флорида Пантерз @ Монреаль Канадиенс</t>
  </si>
  <si>
    <t>Калгари Флеймз @ Нью-Йорк Рейнджерс</t>
  </si>
  <si>
    <t>Торонто Мэйпл Лифс @ Питтсбург Пингвинз</t>
  </si>
  <si>
    <t>Даллас Старз @ Колорадо Эвеланш</t>
  </si>
  <si>
    <t>Торонто Мейпл Лифс - Флорида Пантерз</t>
  </si>
  <si>
    <t>Сент-Луис Блюз - Сан-Хосе Шаркс</t>
  </si>
  <si>
    <t>Нэшвилл Предаторз - Чикаго Блэкхокс</t>
  </si>
  <si>
    <t>Нью-Йорк Айлендерс -Тампа Бэй Лайтнинг</t>
  </si>
  <si>
    <t>Миннесота Уайлд - Ванкувер Кэнакс</t>
  </si>
  <si>
    <t>Бостон Брюинз - Калгари Флэймз</t>
  </si>
  <si>
    <t>Баффало Сейбрз - Виннипег Джетс</t>
  </si>
  <si>
    <t>Филадельфия Флайерз -Вашингтон Кэпиталз</t>
  </si>
  <si>
    <t>Монреаль Канадиенс - Финикс Койотс</t>
  </si>
  <si>
    <t>Лос-Анджелес Кингз - Эдмонтон Ойлерз</t>
  </si>
  <si>
    <t>Детройт Ред Уингз - Анахайм Дакс</t>
  </si>
  <si>
    <t>Даллас Старз - Колорадо Эвеланш</t>
  </si>
  <si>
    <t>Фактическая сумма на общем счете</t>
  </si>
  <si>
    <t>Номер счета  клиента</t>
  </si>
  <si>
    <t>Выплаченно клиенту</t>
  </si>
  <si>
    <t>Нью-Джерси Девилз - Оттава Сенаторз</t>
  </si>
  <si>
    <t>Нью-Йорк Рейнджерс - Питтсбург Пингвинз</t>
  </si>
  <si>
    <t>Филадельфия Флайерз - Колумбус Блю Джекетс</t>
  </si>
  <si>
    <t>Торонто Мейпл Лифс - Финикс Койотс</t>
  </si>
  <si>
    <t>Сент-Луис Блюз - Монреаль Канадиенс</t>
  </si>
  <si>
    <t>Питтсбург Пингвинз - Миннесота Уайлд</t>
  </si>
  <si>
    <t>Баффало Сейбрз - Бостон Брюинз</t>
  </si>
  <si>
    <t>Тампа Бэй Лайтнинг - Нэшвилл Предаторз</t>
  </si>
  <si>
    <t>Оттава Сенаторз - Флорида Пантерз</t>
  </si>
  <si>
    <t>Лос-Анджелес Кингз - Сан-Хосе Шаркс</t>
  </si>
  <si>
    <t>Колорадо Эвеланш - Эдмонтон Ойлерз</t>
  </si>
  <si>
    <t>Детройт Ред Уингз - Калгари Флэймз</t>
  </si>
  <si>
    <t>Чикаго Блэкхокс - Ванкувер Кэнакс</t>
  </si>
  <si>
    <t>Нью-Йорк Рейнджерс  - Нью-Йорк Айлендерс</t>
  </si>
  <si>
    <t>Нью-Джерси Девилз  - Анахайм Дакс</t>
  </si>
  <si>
    <t>Каролина Харрикейнз - Вашингтон Кэпиталз</t>
  </si>
  <si>
    <t>Виннипег Джетс - Флорида Пантерз</t>
  </si>
  <si>
    <t>Питтсбург Пингвинз - Калгари Флэймз</t>
  </si>
  <si>
    <t>Лос-Анджелес Кингз - Колорадо Эвеланш</t>
  </si>
  <si>
    <t>Оттава Сенаторз - Финикс Койотс</t>
  </si>
  <si>
    <t>Нэшвилл Предаторз - Монреаль Канадиенс</t>
  </si>
  <si>
    <t>Торонто Мейпл Лифс - Детройт Ред Уингз</t>
  </si>
  <si>
    <t>Тампа Бэй Лайтнинг - Каролина Харрикейнз</t>
  </si>
  <si>
    <t>Нью-Йорк Айлендерс - Анахайм Дакс</t>
  </si>
  <si>
    <t>Колумбус Блю Джекетс - Филадельфия Флайерз</t>
  </si>
  <si>
    <t>Вашингтон Кэпиталз - Нью-Джерси Девилз</t>
  </si>
  <si>
    <t>Бостон Брюинз - Баффало Сейбрз</t>
  </si>
  <si>
    <t>Сан-Хосе Шаркс - Даллас Старз</t>
  </si>
  <si>
    <t>Эдмонтон Ойлерз - Сент-Луис Блюз</t>
  </si>
  <si>
    <t>Ванкувер Кэнакс - Виннипег Джетс</t>
  </si>
  <si>
    <t>Нью-Йорк Рейнджерс - Миннесота Уайлд</t>
  </si>
  <si>
    <t>Чикаго Блэкхокс - Нью-Джерси Девилз</t>
  </si>
  <si>
    <t>Нэшвилл Предаторз - Бостон Брюинз</t>
  </si>
  <si>
    <t>Нью-Йорк Рейнджерс - Торонто Мейпл Лифс</t>
  </si>
  <si>
    <t>Каролина Харрикейнз - Колумбус Блю Джекетс</t>
  </si>
  <si>
    <t>Калгари Флэймз - Сент-Луис Блюз</t>
  </si>
  <si>
    <t>Вашингтон Кэпиталз - Анахайм Дакс</t>
  </si>
  <si>
    <t>Баффало Сейбрз - Финикс Койотс</t>
  </si>
  <si>
    <t>Эдмонтон Ойлерз - Виннипег Джетс</t>
  </si>
  <si>
    <t>Флорида Пантерз - Тампа Бэй Лайтнинг</t>
  </si>
  <si>
    <t>Филадельфия Флайерз - Миннесота Уайлд</t>
  </si>
  <si>
    <t>Сан-Хосе Шаркс - Колорадо Эвеланш</t>
  </si>
  <si>
    <t>Оттава Сенаторз - Питтсбург Пингвинз</t>
  </si>
  <si>
    <t>Лос-Анджелес Кингз - Даллас Старз</t>
  </si>
  <si>
    <t>Детройт Ред Уингз - Нью-Йорк Айлендерс</t>
  </si>
  <si>
    <t>Прибыль и убыток  банка по счетам</t>
  </si>
  <si>
    <t>Выполоченно Коммисии  с прибыли</t>
  </si>
  <si>
    <t>Рабочий счет на следущий отчетный период</t>
  </si>
  <si>
    <t>Чикаго Блэкхокс - Колорадо Эвеланш</t>
  </si>
  <si>
    <t>Финикс Койотс - Сан-Хосе Шаркс</t>
  </si>
  <si>
    <t>Торонто Мейпл Лифс - Баффало Сейбрз</t>
  </si>
  <si>
    <t>Нью-Джерси Девилз - Колумбус Блю Джекетс</t>
  </si>
  <si>
    <t>Каролина Харрикейнз - Питтсбург Пингвинз</t>
  </si>
  <si>
    <t>Калгари Флэймз - Эдмонтон Ойлерз</t>
  </si>
  <si>
    <t>Виннипег Джетс - Миннесота Уайлд</t>
  </si>
  <si>
    <t>Вашингтон Кэпиталз - Нью-Йорк Рейнджерс</t>
  </si>
  <si>
    <t>Больше 5</t>
  </si>
  <si>
    <t>Бостон Брюинз - Оттава Сенаторз</t>
  </si>
  <si>
    <t>Даллас Старз - Нэшвилл Предаторз</t>
  </si>
  <si>
    <t>мен 5,5</t>
  </si>
  <si>
    <t>бол 5,5</t>
  </si>
  <si>
    <t>Детройт Ред Уингз - Торонто Мейпл Лифс</t>
  </si>
  <si>
    <t>Ванкувер Кэнакс - Тампа Бэй Лайтнинг</t>
  </si>
  <si>
    <t>Финикс Койотс - Колумбус Блю Джекетс</t>
  </si>
  <si>
    <t>больше 5</t>
  </si>
  <si>
    <t>Сент-Луис Блюз - Лос-Анджелес Кингз</t>
  </si>
  <si>
    <t>Нью-Йорк Айлендерс - Чикаго Блэкхокс</t>
  </si>
  <si>
    <t>Миннесота Уайлд - Баффало Сейбрз</t>
  </si>
  <si>
    <t>Колорадо Эвеланш - Филадельфия Флайерз</t>
  </si>
  <si>
    <t>Вашингтон Кэпиталз - Каролина Харрикейнз</t>
  </si>
  <si>
    <t>Бостон Брюинз - Нэшвилл Предаторз</t>
  </si>
  <si>
    <t>Сан-Хосе Шаркс - Эдмонтон Ойлерз</t>
  </si>
  <si>
    <t>Оттава Сенаторз - Виннипег Джетс</t>
  </si>
  <si>
    <t>Даллас Старз - Монреаль Канадиенс</t>
  </si>
  <si>
    <t>больше 4,5</t>
  </si>
  <si>
    <t>Питтсбург Пингвинз - Нью-Йорк Рейнджерс</t>
  </si>
  <si>
    <t>бол 5</t>
  </si>
  <si>
    <t>Нью-Джерси Девилз - Чикаго Блэкхокс</t>
  </si>
  <si>
    <t>Калгари Флэймз - Тампа Бэй Лайтнинг</t>
  </si>
  <si>
    <t>Анахайм Дакс - Эдмонтон Ойлерз</t>
  </si>
  <si>
    <t>Колорадо Эвеланш - Сан-Хосе Шаркс</t>
  </si>
  <si>
    <t>Бостон Брюинз - Виннипег Джетс</t>
  </si>
  <si>
    <t>Торонто Мейпл Лифс - Нью-Йорк Рейнджерс</t>
  </si>
  <si>
    <t>Флорида Пантерз - Нэшвилл Предаторз</t>
  </si>
  <si>
    <t>Сент-Луис Блюз - Колумбус Блю Джекетс</t>
  </si>
  <si>
    <t>Нью-Йорк Айлендерс - Каролина Харрикейнз</t>
  </si>
  <si>
    <t>Монреаль Канадиенс - Оттава Сенаторз</t>
  </si>
  <si>
    <t>Миннесота Уайлд - Вашингтон Кэпиталз</t>
  </si>
  <si>
    <t>Лос-Анджелес Кингз - Ванкувер Кэнакс</t>
  </si>
  <si>
    <t>Даллас Старз - Детройт Ред Уингз</t>
  </si>
  <si>
    <t>Финикс Койотс - Филадельфия Флайерз</t>
  </si>
  <si>
    <t>Баффало Сейбрз - Нью-Джерси Девилз</t>
  </si>
  <si>
    <t>Питтсбург Пингвинз - Виннипег Джетс</t>
  </si>
  <si>
    <t>Анахайм Дакс - Ванкувер Кэнакс</t>
  </si>
  <si>
    <t>Эдмонтон Ойлерз - Тампа Бэй Лайтнинг</t>
  </si>
  <si>
    <t>Чикаго Блэкхокс - Сан-Хосе Шаркс</t>
  </si>
  <si>
    <t>Каролина Харрикейнз - Нэшвилл Предаторз</t>
  </si>
  <si>
    <t>Нью-Йорк Рейнджерс - Колумбус Блю Джекетс</t>
  </si>
  <si>
    <t>Нью-Йорк Айлендерс - Даллас Старз</t>
  </si>
  <si>
    <t>Колорадо Эвеланш - Калгари Флэймз</t>
  </si>
  <si>
    <t>Монреаль Канадиенс - Флорида Пантерз</t>
  </si>
  <si>
    <t>Общая сумма ставки</t>
  </si>
  <si>
    <t>Финикс Койотс - Калгари Флэймз</t>
  </si>
  <si>
    <t>Торонто Мейпл Лифс - Нью-Йорк Айлендерс</t>
  </si>
  <si>
    <t>Нэшвилл Предаторз - Сан-Хосе Шаркс</t>
  </si>
  <si>
    <t>Виннипег Джетс - Тампа Бэй Лайтнинг</t>
  </si>
  <si>
    <t>Ванкувер Кэнакс - Питтсбург Пингвинз</t>
  </si>
  <si>
    <t>Баффало Сейбрз - Каролина Харрикейнз</t>
  </si>
  <si>
    <t>Анахайм Дакс - Бостон Брюинз</t>
  </si>
  <si>
    <t>Нью-Джерси Девилз - Филадельфия Флайерз</t>
  </si>
  <si>
    <t>Лос-Анджелес Кингз - Миннесота Уайлд</t>
  </si>
  <si>
    <t>Чикаго Блэкхокс - Нью-Йорк Рейнджерс</t>
  </si>
  <si>
    <t>Филадельфия Флайерз - Монреаль Канадиенс</t>
  </si>
  <si>
    <t>Колорадо Эвеланш - Оттава Сенаторз</t>
  </si>
  <si>
    <t>Финикс Койотс - Миннесота Уайлд</t>
  </si>
  <si>
    <t>Нэшвилл Предаторз - Анахайм Дакс</t>
  </si>
  <si>
    <t>Нью-Джерси Девилз - Даллас Старз</t>
  </si>
  <si>
    <t>Каролина Харрикейнз - Торонто Мейпл Лифс</t>
  </si>
  <si>
    <t>Баффало Сейбрз - Флорида Пантерз</t>
  </si>
  <si>
    <t>Тампа Бэй Лайтнинг - Вашингтон Кэпиталз</t>
  </si>
  <si>
    <t xml:space="preserve">Сан-Хосе Шаркс - Детройт Ред Уингз </t>
  </si>
  <si>
    <t>Лос-Анджелес Кингз - Бостон Брюинз</t>
  </si>
  <si>
    <t>Коммисия  с прибыли 30%</t>
  </si>
  <si>
    <t>Нью-Йорк Рейнджерс - Даллас Старз</t>
  </si>
  <si>
    <t>Колумбус Блю Джекетс - Каролина Харрикейнз</t>
  </si>
  <si>
    <t>Колорадо Эвеланш - Нью-Йорк Айлендерс</t>
  </si>
  <si>
    <t>Вашингтон Кэпиталз - Торонто Мейпл Лифс</t>
  </si>
  <si>
    <t>Ванкувер Кэнакс - Сент-Луис Блюз</t>
  </si>
  <si>
    <t>Эдмонтон Ойлерз - Питтсбург Пингвинз</t>
  </si>
  <si>
    <t>Дата вложения средств.</t>
  </si>
  <si>
    <t>12.12.2013г.</t>
  </si>
  <si>
    <t>10.01.2014г.</t>
  </si>
  <si>
    <t xml:space="preserve"> Рабочий</t>
  </si>
  <si>
    <t>Сумма Начальных инвестиций</t>
  </si>
  <si>
    <t>Сумма начальных инвестиций + реинвестиций</t>
  </si>
  <si>
    <t>Доля от портфеля %</t>
  </si>
  <si>
    <t xml:space="preserve">Счет. 12.12.2013г. - 10.01.2014г. </t>
  </si>
  <si>
    <t>Доходность после снятия комисии р.</t>
  </si>
  <si>
    <r>
      <t xml:space="preserve">Доходность после снятия комисии </t>
    </r>
    <r>
      <rPr>
        <b/>
        <sz val="11"/>
        <color theme="1"/>
        <rFont val="Calibri"/>
        <family val="2"/>
        <charset val="204"/>
        <scheme val="minor"/>
      </rPr>
      <t>%</t>
    </r>
  </si>
  <si>
    <t>Счет. 10.01.2014г.по текущий день</t>
  </si>
  <si>
    <t>Оборот р. :</t>
  </si>
  <si>
    <t>РОЙ Двойника</t>
  </si>
  <si>
    <t>Немзоров Илья.</t>
  </si>
  <si>
    <t>ICQ#: 285761677</t>
  </si>
  <si>
    <t>Управляющий счетом:</t>
  </si>
  <si>
    <t>Закрыт</t>
  </si>
  <si>
    <t>Ставки от 149 по текущей.</t>
  </si>
  <si>
    <t>mail: ilya_nemzorov@mail.ru</t>
  </si>
  <si>
    <t>Филадельфия Флайерз - Тампа Бэй Лайтнинг</t>
  </si>
  <si>
    <t>Финикс Койотс - Анахайм Дакс</t>
  </si>
  <si>
    <t>Нэшвилл Предаторз - Оттава Сенаторз</t>
  </si>
  <si>
    <t>Виннипег Джетс - Колумбус Блю Джекетс</t>
  </si>
  <si>
    <t>Монреаль Канадиенс - Чикаго Блэкхокс</t>
  </si>
  <si>
    <t>Нью-Джерси Девилз - Флорида Пантерз</t>
  </si>
  <si>
    <t>Миннесота Уайлд - Колорадо Эвеланш</t>
  </si>
  <si>
    <t>Сан-Хосе Шаркс - Бостон Брюинз</t>
  </si>
  <si>
    <t>Лос-Анджелес Кингз - Детройт Ред Уингз</t>
  </si>
  <si>
    <t>Калгари Флэймз - Питтсбург Пингвинз</t>
  </si>
  <si>
    <t>ничья</t>
  </si>
  <si>
    <t>Одиночная</t>
  </si>
  <si>
    <t>Бостон Брюинз @ Сан-Хосе Шаркс</t>
  </si>
  <si>
    <t xml:space="preserve">Детройт Ред Уингз @ Лос-Анджелес Кингз </t>
  </si>
  <si>
    <t>одиночная</t>
  </si>
  <si>
    <t>Чикаго Блэкхокс @ Монреаль Канадиенс</t>
  </si>
  <si>
    <t>Флорида Пантерз @ Нью-Джерси Девилз</t>
  </si>
  <si>
    <t>Тампа Бэй Лайтнинг @ Филадельфия Флайерз</t>
  </si>
  <si>
    <t>Сумма ставки сыгранного одночного</t>
  </si>
  <si>
    <t>Сыгр. Двойники</t>
  </si>
  <si>
    <t>Сыгр. Одночки</t>
  </si>
  <si>
    <t>Ставки на спорт на общем счете.            "ПАММ СЧЕТ"</t>
  </si>
  <si>
    <t>Ставки от 1 до 148.</t>
  </si>
  <si>
    <t>Счет. 12.12.2013г. - 10.01.2014г.  Ставки от 1 до 148.</t>
  </si>
  <si>
    <t>график</t>
  </si>
  <si>
    <t>Суссия + или -</t>
  </si>
  <si>
    <t>Колумбус Блю Джекетс -Тампа Бэй Лайтнинг</t>
  </si>
  <si>
    <t>Виннипег Джетс - Финикс Койотс</t>
  </si>
  <si>
    <t>Для удобства создан один общий счёт на примере Памм-счета (от англ. Percent Allocation ManagementModule, PAMM — модуль управления процентным распределением) — специфичный механизм функционирования торгового счёта, технически упрощающий процесс передачи средств на торговом счете в доверительное управление  для проведения операций на финансовых рынках. Я его оформили в Excel. На второй вкладке Вы можете посмотреть данные счета. Актуальные данные в таблице со статусом рабочий (в правом верхнем углу).                                                                                                                 После увелечиная счета на 50%, либо заявки на снятие или пополнения счета делается перерасчет. Добовляется новая информация и с каждого счета списывается комиссия. У каждого владельца денежных средств имеется свой номер счета (для простоты это 4 последних цыфры вашего телефоонного номера). Вы в любой момент можете сделать заявку на снятие, либо пополнить вашь счет.  
            В настоящий момент счет активно работает на ставках в матчах НХЛ, по виду ставки "тотал" и одиночных ставках на ничью.  Всю историю ставкок вы можете просмотреть на вкладках "НХЛ Ставки", и тд.            Все мы работаем за деньги, и за свою работу я беру 30% с прибыли, после каджого увелечения банка на 50%.</t>
  </si>
  <si>
    <t>Ставки на спорт в плюс без эмоций, и волнения.</t>
  </si>
  <si>
    <t xml:space="preserve">Сообщаю Вам что на этом счете имеются и мои денежные средства, и любой проигрыш как для меня, так и для Вас очень чувствителен, и моя цель свести его к минимуму. На долгой дистанции система явлется плюсовой, но как и у каждого вида финансовой торговли бывают так называемые спады, и для минимизыции риска я использую лишь малую чась средств на счете. Мгновенная прибыль в 500-1000 % которую обещают многие раскрутчики счетов,  может быть достигнута только при использовании большой части банка, а то неминуемо приведет к банкротсву счета. В нашем же случае мы планируем увеличвать счет на 10-50% ежемесячно, что даст нам доход с вложенных средств 350 и 1000...% в год.(это при реинвестировании всех денежных средств. При ежемесячном снятии средств, годовая прибыль будет меньше) 
 Если Вы положите деньги на счет в банк то через год Вы гарантированно заработаете 10-15% при условие если конечно банк не разорится или у него не отберут лицензию.  Но вы должны понимать что ставки на спорт это всегда риск, но эти риски оправдываются высокими процентами. Вкладывая деньги на мой счет автоматически соглашаетесь со всеми рисками потери денег.                               
</t>
  </si>
  <si>
    <t>Мной создана система основанная на многолетнем анализе спортивных событий, способная без человеческого фактора определить шансы на победу, и колиснство голов каждой команды. Основываясь на полученные результаты, система определяет стоит ли играть это событие, какие виды ставок нужно поставить на данное событие,и рассчитывают сумму ставки в зависимости от шансов выигрыша и суммы счета. Сумма ставки не превышает 2,5% фактического банка, поэтому риск проигрыша банка минимален. Если Вам интересна моя система, можете задвать вопросы лично мне.</t>
  </si>
  <si>
    <t>Количество сыгранных одиночек</t>
  </si>
  <si>
    <t>Коэф. Одиночный</t>
  </si>
  <si>
    <t>Ср. сумма ставки двойника</t>
  </si>
  <si>
    <t>РОЙ Одиночных ставок</t>
  </si>
  <si>
    <t>Совпадение экспреса %</t>
  </si>
  <si>
    <t>Совпадение одиноч. %</t>
  </si>
  <si>
    <t>Сумма ставки сыгранного двойника</t>
  </si>
  <si>
    <t>Рекомедованная сумма ставки</t>
  </si>
  <si>
    <t>Сумма выигрыша двойника</t>
  </si>
  <si>
    <t>Выигрыш двойника</t>
  </si>
  <si>
    <t>Выигрышодиноч</t>
  </si>
  <si>
    <t>Начальный банк</t>
  </si>
  <si>
    <t>Фактический банк</t>
  </si>
  <si>
    <t>Движение счета</t>
  </si>
  <si>
    <t>№ ставки</t>
  </si>
  <si>
    <t>Самая хорошая работа – это высокооплачиваемое хобби.</t>
  </si>
  <si>
    <t>Фактическая сумма на счете р.</t>
  </si>
  <si>
    <t>Прибыль р.</t>
  </si>
  <si>
    <t>РОЙ Одиноч. Ставок %</t>
  </si>
  <si>
    <t>РОЙ Двойника %</t>
  </si>
  <si>
    <t>Общий  ROE %</t>
  </si>
  <si>
    <t>Доходность %</t>
  </si>
  <si>
    <t>Ср.коэф. Двойника</t>
  </si>
  <si>
    <t>Сумма ставки одиночного события</t>
  </si>
  <si>
    <t>Совпадение двоник. Кол.</t>
  </si>
  <si>
    <t>Ванкувер Кэнакс @ Лос-Анджелес Кингз</t>
  </si>
  <si>
    <t>Тампа Бэй Лайтнинг @ Коламбус Блю Джекетс</t>
  </si>
  <si>
    <t>Все прошлый одиночные ставки</t>
  </si>
  <si>
    <t>Сент-Луис Блюз - Финикс Койотс</t>
  </si>
  <si>
    <t>Нэшвилл Предаторз - Калгари Флэймз</t>
  </si>
  <si>
    <t>Нью-Йорк Рейнджерс -Тампа Бэй Лайтнинг</t>
  </si>
  <si>
    <t>Миннесота Уайлд - Оттава Сенаторз</t>
  </si>
  <si>
    <t>Вашингтон Кэпиталз - Сан-Хосе Шаркс</t>
  </si>
  <si>
    <t>Бостон Брюинз - Торонто Мейпл Лифс</t>
  </si>
  <si>
    <t>Флорида Пантерз - Нью-Йорк Айлендерс</t>
  </si>
  <si>
    <t>Монреаль Канадиенс - Нью-Джерси Девилз</t>
  </si>
  <si>
    <t>Даллас Старз - Эдмонтон Ойлерз</t>
  </si>
  <si>
    <t>Баффало Сейбрз - Филадельфия Флайерз</t>
  </si>
  <si>
    <t>Филадельфия Флайерз @ Баффало Сейбрз</t>
  </si>
  <si>
    <t>Нью-Джерси Девилз @ Монреаль Канадиенс</t>
  </si>
  <si>
    <t>Торонто Мэйпл Лифс @ Бостон Брюинз</t>
  </si>
  <si>
    <t>Сан-Хосе Шаркс @ Вашингтон Кэпиталз</t>
  </si>
  <si>
    <t>Оттава Сенаторз @ Миннесота Уайлд</t>
  </si>
  <si>
    <t>Тампа Бэй Лайтнинг @ Нью-Йорк Рейнджерс</t>
  </si>
  <si>
    <t>Калгари Флеймз @ Нэшвилл Предаторз</t>
  </si>
  <si>
    <t>Колорадо Эвеланш @ Чикаго Блэкхокс</t>
  </si>
  <si>
    <t>ROE Одиноч. Ставок %</t>
  </si>
  <si>
    <t>Питтсбург Пингвинз - Вашингтон Кэпиталз</t>
  </si>
  <si>
    <t>Баффало Сейбрз @ Торонто Мэйпл Лифс</t>
  </si>
  <si>
    <r>
      <t xml:space="preserve"> 1) Я никому не обещаю, что мои прогнозы и ставки будут сходиться со 100% точностью. Жалобы и недовольства по этому поводу не принимаются.Пользование моим ресурсом - исключительно Ваш выбор, вся статистика соответствует действительности и готова на любые проверки!
2) Клиент обязан осознавать,что в сфере азартных игр всегда существует риск,и этот риск несет только лицо, принимающее окончательное решение о том, вкладывать деньги,или нет.
3) Я гарантирую оказание услуг только в объеме средств или в другом выражении эквивалента, принятых от Клиента. Используя Сервис, Клиент соглашается,что объем ответственности Сервиса ограничивается средствами, переданными сервису для оказания услуги. 
5)Распространение информации полученной от меня  (прогноз,информация о  матчах) запрещено! Любая информация должна использоваться индивидуально.
6) Я имею право прекратить оказание услуг Клиенту за нарушение им любого из пунктов данных Правил. Я гарантирую что, средства на Вашем счете только Ваши, и при любом Вашем желании, остановить ведение счета, вернуть Вам деньги или др. будут сразу мной выполнены.                                                                                                                               </t>
    </r>
    <r>
      <rPr>
        <b/>
        <sz val="14"/>
        <color rgb="FF0070C0"/>
        <rFont val="Calibri"/>
        <family val="2"/>
        <charset val="204"/>
        <scheme val="minor"/>
      </rPr>
      <t>Инвестируйте только свободные деньги. Не инвестируйте средства которые вы не готовы потерять.</t>
    </r>
  </si>
  <si>
    <t>Финикс Койотс - Ванкувер Кэнакс</t>
  </si>
  <si>
    <t>Филадельфия Флайерз - Нэшвилл Предаторзб</t>
  </si>
  <si>
    <t>Нью-Йорк Рейнджерс - Детройт Ред Уингз</t>
  </si>
  <si>
    <t>Миннесота Уайлд - Эдмонтон Ойлерз</t>
  </si>
  <si>
    <t>Колорадо Эвеланш - Нью-Джерси Девилз</t>
  </si>
  <si>
    <t>Калгари Флэймз - Виннипег Джетс</t>
  </si>
  <si>
    <t>Флорида Пантерз - Сан-Хосе Шаркс</t>
  </si>
  <si>
    <t>Тампа Бэй Лайтнинг - Нью-Йорк Айлендерс</t>
  </si>
  <si>
    <t>Оттава Сенаторз - Монреаль Канадиенс</t>
  </si>
  <si>
    <t>Даллас Старз - Бостон Брюинз</t>
  </si>
  <si>
    <t>Ванкувер Кэнакс @ Финикс Койотс</t>
  </si>
  <si>
    <t>Нэшвилл Предаторз @ Филадельфия Флайерзн</t>
  </si>
  <si>
    <t>Нью-Джерси Девилз @ Колорадо Эвеланш</t>
  </si>
  <si>
    <t>Виннипег Джетс @ Калгари Флеймз</t>
  </si>
  <si>
    <t>Сан-Хосе Шаркс @ Флорида Пантерз</t>
  </si>
  <si>
    <t>Нью-Йорк Айлендерс @ Тампа Бэй Лайтнинг</t>
  </si>
  <si>
    <t>Нэшвилл Предаторз @ Филадельфия Флайерз</t>
  </si>
  <si>
    <t>четная</t>
  </si>
  <si>
    <t>Чикаго Блэкхокс - Анахайм Дакс</t>
  </si>
  <si>
    <t>Тампа Бэй Лайтнинг - Сан-Хосе Шаркс</t>
  </si>
  <si>
    <t>Колумбус Блю Джекетс - Вашингтон Кэпиталз</t>
  </si>
  <si>
    <t>Оттава Сенаторз - Нью-Йорк Рейнджерс</t>
  </si>
  <si>
    <t>Виннипег Джетс - Эдмонтон Ойлерз</t>
  </si>
  <si>
    <t>Совпадение одиноч. Кол.( ничьи и все остальное</t>
  </si>
  <si>
    <t>Финикс Койотс - Нью-Джерси Девилз</t>
  </si>
  <si>
    <t>Филадельфия Флайерз - Нью-Йорк Айлендерсб</t>
  </si>
  <si>
    <t>Торонто Мейпл Лифс - Монреаль Канадиенс</t>
  </si>
  <si>
    <t>Сент-Луис Блюз - Анахайм Дакс</t>
  </si>
  <si>
    <t>Нэшвилл Предаторз - Колорадо Эвеланш</t>
  </si>
  <si>
    <t>Каролина Харрикейнз - Флорида Пантерз</t>
  </si>
  <si>
    <t>Детройт Ред Уингз - Лос-Анджелес Кингз</t>
  </si>
  <si>
    <t>Ванкувер Кэнакс - Калгари Флэймз</t>
  </si>
  <si>
    <t>Баффало Сейбрз - Колумбус Блю Джекетс</t>
  </si>
  <si>
    <t>Миннесота Уайлд - Даллас Старз</t>
  </si>
  <si>
    <t>Чикаго Блэкхокс - Бостон Брюинз</t>
  </si>
  <si>
    <t>Колорадо Эвеланш @ Нэшвилл Предаторз</t>
  </si>
  <si>
    <t>Флорида Пантерз @ Каролина Харрикейнз</t>
  </si>
  <si>
    <t>Калгари Флеймз @ Ванкувер Кэнакс</t>
  </si>
  <si>
    <t>Бостон Брюинз @ Чикаго Блэкхокс</t>
  </si>
  <si>
    <t>Сан-Хосе Шаркс @ Тампа Бэй Лайтнинг</t>
  </si>
  <si>
    <t>Нью-Йорк Рейнджерс @ Оттава Сенаторз</t>
  </si>
  <si>
    <t>Количестов сыгранных экспресов шт.</t>
  </si>
  <si>
    <t>Количество сыгранных одиночек шт.</t>
  </si>
  <si>
    <t>Доходность после вычета комисии р.</t>
  </si>
  <si>
    <t>12.12,2013г.</t>
  </si>
  <si>
    <r>
      <t xml:space="preserve">Отчетный период:                           12.12.2013г. - 10.01.2014г.  Счет 9740;7919; увелечины на 50%.                Доходность после списания комисии: </t>
    </r>
    <r>
      <rPr>
        <b/>
        <sz val="12"/>
        <color rgb="FF0070C0"/>
        <rFont val="Calibri"/>
        <family val="2"/>
        <charset val="204"/>
        <scheme val="minor"/>
      </rPr>
      <t xml:space="preserve">35.3%                                                      </t>
    </r>
    <r>
      <rPr>
        <b/>
        <sz val="11"/>
        <color rgb="FFFF0000"/>
        <rFont val="Calibri"/>
        <family val="2"/>
        <charset val="204"/>
        <scheme val="minor"/>
      </rPr>
      <t>Снята комиссия 30% с прибыли. (4543р.)</t>
    </r>
  </si>
  <si>
    <t>Счет № 9740 Реинвестировал доход.    Счет № 7919 Реинвестировал доход.            Открыт новый счет № 7306. (4543,1р.)</t>
  </si>
  <si>
    <t>7306 Личный</t>
  </si>
  <si>
    <t>Доходность</t>
  </si>
  <si>
    <t>ROE Двойника %</t>
  </si>
  <si>
    <t>Каролина Харрикейнз - Тампа Бэй Лайтнинг</t>
  </si>
  <si>
    <t>Нью-Йорк Рейнджерс - Вашингтон Кэпиталз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</si>
</sst>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
  </numFmts>
  <fonts count="27" x14ac:knownFonts="1">
    <font>
      <sz val="11"/>
      <color theme="1"/>
      <name val="Calibri"/>
      <family val="2"/>
      <scheme val="minor"/>
    </font>
    <font>
      <b/>
      <sz val="11"/>
      <color theme="1"/>
      <name val="Calibri"/>
      <family val="2"/>
      <charset val="204"/>
      <scheme val="minor"/>
    </font>
    <font>
      <b/>
      <sz val="10"/>
      <color theme="1"/>
      <name val="Calibri"/>
      <family val="2"/>
      <charset val="204"/>
      <scheme val="minor"/>
    </font>
    <font>
      <b/>
      <sz val="12"/>
      <color theme="1"/>
      <name val="Calibri"/>
      <family val="2"/>
      <charset val="204"/>
      <scheme val="minor"/>
    </font>
    <font>
      <b/>
      <sz val="14"/>
      <color rgb="FFFF0000"/>
      <name val="Calibri"/>
      <family val="2"/>
      <charset val="204"/>
      <scheme val="minor"/>
    </font>
    <font>
      <sz val="9"/>
      <color rgb="FF000000"/>
      <name val="Arial"/>
      <family val="2"/>
      <charset val="204"/>
    </font>
    <font>
      <b/>
      <sz val="9"/>
      <color theme="1"/>
      <name val="Calibri"/>
      <family val="2"/>
      <charset val="204"/>
      <scheme val="minor"/>
    </font>
    <font>
      <sz val="10"/>
      <color theme="1"/>
      <name val="Calibri"/>
      <family val="2"/>
      <scheme val="minor"/>
    </font>
    <font>
      <b/>
      <sz val="18"/>
      <color rgb="FFFF0000"/>
      <name val="Calibri"/>
      <family val="2"/>
      <charset val="204"/>
      <scheme val="minor"/>
    </font>
    <font>
      <b/>
      <i/>
      <sz val="12"/>
      <color theme="1"/>
      <name val="Calibri"/>
      <family val="2"/>
      <charset val="204"/>
      <scheme val="minor"/>
    </font>
    <font>
      <b/>
      <i/>
      <sz val="18"/>
      <color rgb="FFFF0000"/>
      <name val="Calibri"/>
      <family val="2"/>
      <charset val="204"/>
      <scheme val="minor"/>
    </font>
    <font>
      <b/>
      <i/>
      <sz val="11"/>
      <color theme="1"/>
      <name val="Calibri"/>
      <family val="2"/>
      <charset val="204"/>
      <scheme val="minor"/>
    </font>
    <font>
      <b/>
      <sz val="12"/>
      <color rgb="FFFF0000"/>
      <name val="Calibri"/>
      <family val="2"/>
      <charset val="204"/>
      <scheme val="minor"/>
    </font>
    <font>
      <i/>
      <sz val="11"/>
      <color theme="1"/>
      <name val="Calibri"/>
      <family val="2"/>
      <charset val="204"/>
      <scheme val="minor"/>
    </font>
    <font>
      <sz val="12"/>
      <color rgb="FFFF0000"/>
      <name val="New_Zelek"/>
    </font>
    <font>
      <b/>
      <sz val="12"/>
      <color rgb="FF0070C0"/>
      <name val="Calibri"/>
      <family val="2"/>
      <charset val="204"/>
      <scheme val="minor"/>
    </font>
    <font>
      <sz val="14"/>
      <color theme="1"/>
      <name val="Calibri"/>
      <family val="2"/>
      <scheme val="minor"/>
    </font>
    <font>
      <b/>
      <sz val="11"/>
      <color rgb="FFFF0000"/>
      <name val="Calibri"/>
      <family val="2"/>
      <charset val="204"/>
      <scheme val="minor"/>
    </font>
    <font>
      <b/>
      <sz val="8"/>
      <color theme="1"/>
      <name val="Calibri"/>
      <family val="2"/>
      <charset val="204"/>
      <scheme val="minor"/>
    </font>
    <font>
      <sz val="16"/>
      <color theme="1"/>
      <name val="Calibri"/>
      <family val="2"/>
      <scheme val="minor"/>
    </font>
    <font>
      <b/>
      <i/>
      <sz val="16"/>
      <color rgb="FFFF0000"/>
      <name val="Calibri"/>
      <family val="2"/>
      <charset val="204"/>
      <scheme val="minor"/>
    </font>
    <font>
      <b/>
      <sz val="14"/>
      <color rgb="FF0070C0"/>
      <name val="Calibri"/>
      <family val="2"/>
      <charset val="204"/>
      <scheme val="minor"/>
    </font>
    <font>
      <sz val="11"/>
      <name val="Calibri"/>
      <family val="2"/>
      <scheme val="minor"/>
    </font>
    <font>
      <sz val="18"/>
      <color theme="1"/>
      <name val="Calibri"/>
      <family val="2"/>
      <scheme val="minor"/>
    </font>
    <font>
      <b/>
      <sz val="18"/>
      <color theme="0"/>
      <name val="Micra"/>
    </font>
    <font>
      <b/>
      <i/>
      <sz val="14"/>
      <color theme="1"/>
      <name val="Calibri"/>
      <family val="2"/>
      <charset val="204"/>
      <scheme val="minor"/>
    </font>
    <font>
      <sz val="11"/>
      <color rgb="FFFF0000"/>
      <name val="Calibri"/>
      <family val="2"/>
      <scheme val="minor"/>
    </font>
  </fonts>
  <fills count="3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0000"/>
        <bgColor indexed="64"/>
      </patternFill>
    </fill>
    <fill>
      <patternFill patternType="solid">
        <fgColor theme="2" tint="-0.499984740745262"/>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rgb="FF0070C0"/>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00B0F0"/>
        <bgColor indexed="64"/>
      </patternFill>
    </fill>
    <fill>
      <patternFill patternType="solid">
        <fgColor theme="5" tint="0.59999389629810485"/>
        <bgColor indexed="64"/>
      </patternFill>
    </fill>
    <fill>
      <patternFill patternType="solid">
        <fgColor rgb="FF0000FF"/>
        <bgColor indexed="64"/>
      </patternFill>
    </fill>
    <fill>
      <patternFill patternType="solid">
        <fgColor theme="8" tint="-0.249977111117893"/>
        <bgColor indexed="64"/>
      </patternFill>
    </fill>
    <fill>
      <patternFill patternType="solid">
        <fgColor rgb="FFFFC0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413">
    <xf numFmtId="0" fontId="0" fillId="0" borderId="0" xfId="0"/>
    <xf numFmtId="0" fontId="25" fillId="6" borderId="16" xfId="0" applyFont="1" applyFill="1" applyBorder="1" applyAlignment="1" applyProtection="1">
      <alignment horizontal="right" vertical="center"/>
      <protection hidden="1"/>
    </xf>
    <xf numFmtId="0" fontId="25" fillId="6" borderId="41" xfId="0" applyFont="1" applyFill="1" applyBorder="1" applyAlignment="1" applyProtection="1">
      <alignment horizontal="right" vertical="center"/>
      <protection hidden="1"/>
    </xf>
    <xf numFmtId="0" fontId="25" fillId="6" borderId="8" xfId="0" applyFont="1" applyFill="1" applyBorder="1" applyAlignment="1" applyProtection="1">
      <alignment horizontal="center" vertical="center"/>
      <protection hidden="1"/>
    </xf>
    <xf numFmtId="0" fontId="25" fillId="6" borderId="57" xfId="0" applyFont="1" applyFill="1" applyBorder="1" applyAlignment="1" applyProtection="1">
      <alignment horizontal="center" vertical="center"/>
      <protection hidden="1"/>
    </xf>
    <xf numFmtId="0" fontId="16" fillId="6" borderId="0" xfId="0" applyFont="1" applyFill="1" applyAlignment="1" applyProtection="1">
      <alignment vertical="center"/>
      <protection hidden="1"/>
    </xf>
    <xf numFmtId="0" fontId="0" fillId="0" borderId="0" xfId="0" applyProtection="1">
      <protection hidden="1"/>
    </xf>
    <xf numFmtId="0" fontId="13" fillId="25" borderId="54" xfId="0" applyFont="1" applyFill="1" applyBorder="1" applyAlignment="1" applyProtection="1">
      <alignment horizontal="center" vertical="center" wrapText="1"/>
      <protection hidden="1"/>
    </xf>
    <xf numFmtId="0" fontId="13" fillId="25" borderId="19" xfId="0" applyFont="1" applyFill="1" applyBorder="1" applyAlignment="1" applyProtection="1">
      <alignment horizontal="center" vertical="center" wrapText="1"/>
      <protection hidden="1"/>
    </xf>
    <xf numFmtId="4" fontId="8" fillId="25" borderId="19" xfId="0" applyNumberFormat="1" applyFont="1" applyFill="1" applyBorder="1" applyAlignment="1" applyProtection="1">
      <alignment horizontal="center" vertical="center"/>
      <protection hidden="1"/>
    </xf>
    <xf numFmtId="4" fontId="8" fillId="25" borderId="10" xfId="0" applyNumberFormat="1" applyFont="1" applyFill="1" applyBorder="1" applyAlignment="1" applyProtection="1">
      <alignment horizontal="center" vertical="center"/>
      <protection hidden="1"/>
    </xf>
    <xf numFmtId="0" fontId="9" fillId="25" borderId="54" xfId="0" applyFont="1" applyFill="1" applyBorder="1" applyAlignment="1" applyProtection="1">
      <alignment horizontal="center" vertical="center"/>
      <protection hidden="1"/>
    </xf>
    <xf numFmtId="166" fontId="10" fillId="25" borderId="19" xfId="0" applyNumberFormat="1" applyFont="1" applyFill="1" applyBorder="1" applyAlignment="1" applyProtection="1">
      <alignment horizontal="center" vertical="center"/>
      <protection hidden="1"/>
    </xf>
    <xf numFmtId="166" fontId="10" fillId="25" borderId="10" xfId="0" applyNumberFormat="1" applyFont="1" applyFill="1" applyBorder="1" applyAlignment="1" applyProtection="1">
      <alignment horizontal="center" vertical="center"/>
      <protection hidden="1"/>
    </xf>
    <xf numFmtId="3" fontId="10" fillId="25" borderId="10" xfId="0" applyNumberFormat="1" applyFont="1" applyFill="1" applyBorder="1" applyAlignment="1" applyProtection="1">
      <alignment horizontal="center" vertical="center"/>
      <protection hidden="1"/>
    </xf>
    <xf numFmtId="0" fontId="9" fillId="25" borderId="54" xfId="0" applyFont="1" applyFill="1" applyBorder="1" applyAlignment="1" applyProtection="1">
      <alignment horizontal="center" wrapText="1"/>
      <protection hidden="1"/>
    </xf>
    <xf numFmtId="0" fontId="9" fillId="25" borderId="19" xfId="0" applyFont="1" applyFill="1" applyBorder="1" applyAlignment="1" applyProtection="1">
      <alignment horizontal="center" wrapText="1"/>
      <protection hidden="1"/>
    </xf>
    <xf numFmtId="1" fontId="8" fillId="25" borderId="10" xfId="0" applyNumberFormat="1" applyFont="1" applyFill="1" applyBorder="1" applyAlignment="1" applyProtection="1">
      <alignment horizontal="center" vertical="center"/>
      <protection hidden="1"/>
    </xf>
    <xf numFmtId="0" fontId="0" fillId="25" borderId="54" xfId="0" applyFill="1" applyBorder="1" applyAlignment="1" applyProtection="1">
      <alignment horizontal="center" wrapText="1"/>
      <protection hidden="1"/>
    </xf>
    <xf numFmtId="0" fontId="0" fillId="25" borderId="19" xfId="0" applyFill="1" applyBorder="1" applyAlignment="1" applyProtection="1">
      <alignment horizontal="center" wrapText="1"/>
      <protection hidden="1"/>
    </xf>
    <xf numFmtId="2" fontId="8" fillId="25" borderId="19" xfId="0" applyNumberFormat="1" applyFont="1" applyFill="1" applyBorder="1" applyAlignment="1" applyProtection="1">
      <alignment horizontal="center" vertical="center"/>
      <protection hidden="1"/>
    </xf>
    <xf numFmtId="2" fontId="8" fillId="25" borderId="10" xfId="0" applyNumberFormat="1" applyFont="1" applyFill="1" applyBorder="1" applyAlignment="1" applyProtection="1">
      <alignment horizontal="center" vertical="center"/>
      <protection hidden="1"/>
    </xf>
    <xf numFmtId="0" fontId="0" fillId="25" borderId="54" xfId="0" applyFill="1" applyBorder="1" applyAlignment="1" applyProtection="1">
      <alignment horizontal="center" vertical="center" wrapText="1"/>
      <protection hidden="1"/>
    </xf>
    <xf numFmtId="0" fontId="0" fillId="25" borderId="19" xfId="0" applyFill="1" applyBorder="1" applyAlignment="1" applyProtection="1">
      <alignment horizontal="center" vertical="center" wrapText="1"/>
      <protection hidden="1"/>
    </xf>
    <xf numFmtId="2" fontId="8" fillId="25" borderId="10" xfId="0" applyNumberFormat="1" applyFont="1" applyFill="1" applyBorder="1" applyAlignment="1" applyProtection="1">
      <alignment horizontal="center" vertical="center" wrapText="1"/>
      <protection hidden="1"/>
    </xf>
    <xf numFmtId="0" fontId="13" fillId="25" borderId="29" xfId="0" applyFont="1" applyFill="1" applyBorder="1" applyAlignment="1" applyProtection="1">
      <alignment horizontal="center" vertical="center" wrapText="1"/>
      <protection hidden="1"/>
    </xf>
    <xf numFmtId="0" fontId="13" fillId="25" borderId="16" xfId="0" applyFont="1" applyFill="1" applyBorder="1" applyAlignment="1" applyProtection="1">
      <alignment horizontal="center" vertical="center" wrapText="1"/>
      <protection hidden="1"/>
    </xf>
    <xf numFmtId="4" fontId="8" fillId="25" borderId="16" xfId="0" applyNumberFormat="1" applyFont="1" applyFill="1" applyBorder="1" applyAlignment="1" applyProtection="1">
      <alignment horizontal="center" vertical="center"/>
      <protection hidden="1"/>
    </xf>
    <xf numFmtId="4" fontId="8" fillId="25" borderId="31" xfId="0" applyNumberFormat="1" applyFont="1" applyFill="1" applyBorder="1" applyAlignment="1" applyProtection="1">
      <alignment horizontal="center" vertical="center"/>
      <protection hidden="1"/>
    </xf>
    <xf numFmtId="0" fontId="9" fillId="25" borderId="29" xfId="0" applyFont="1" applyFill="1" applyBorder="1" applyAlignment="1" applyProtection="1">
      <alignment horizontal="center" vertical="center"/>
      <protection hidden="1"/>
    </xf>
    <xf numFmtId="166" fontId="10" fillId="25" borderId="16" xfId="0" applyNumberFormat="1" applyFont="1" applyFill="1" applyBorder="1" applyAlignment="1" applyProtection="1">
      <alignment horizontal="center" vertical="center"/>
      <protection hidden="1"/>
    </xf>
    <xf numFmtId="166" fontId="10" fillId="25" borderId="31" xfId="0" applyNumberFormat="1" applyFont="1" applyFill="1" applyBorder="1" applyAlignment="1" applyProtection="1">
      <alignment horizontal="center" vertical="center"/>
      <protection hidden="1"/>
    </xf>
    <xf numFmtId="3" fontId="10" fillId="25" borderId="31" xfId="0" applyNumberFormat="1" applyFont="1" applyFill="1" applyBorder="1" applyAlignment="1" applyProtection="1">
      <alignment horizontal="center" vertical="center"/>
      <protection hidden="1"/>
    </xf>
    <xf numFmtId="0" fontId="9" fillId="25" borderId="29" xfId="0" applyFont="1" applyFill="1" applyBorder="1" applyAlignment="1" applyProtection="1">
      <alignment horizontal="center" wrapText="1"/>
      <protection hidden="1"/>
    </xf>
    <xf numFmtId="0" fontId="9" fillId="25" borderId="16" xfId="0" applyFont="1" applyFill="1" applyBorder="1" applyAlignment="1" applyProtection="1">
      <alignment horizontal="center" wrapText="1"/>
      <protection hidden="1"/>
    </xf>
    <xf numFmtId="1" fontId="8" fillId="25" borderId="31" xfId="0" applyNumberFormat="1" applyFont="1" applyFill="1" applyBorder="1" applyAlignment="1" applyProtection="1">
      <alignment horizontal="center" vertical="center"/>
      <protection hidden="1"/>
    </xf>
    <xf numFmtId="0" fontId="0" fillId="25" borderId="29" xfId="0" applyFill="1" applyBorder="1" applyAlignment="1" applyProtection="1">
      <alignment horizontal="center" wrapText="1"/>
      <protection hidden="1"/>
    </xf>
    <xf numFmtId="0" fontId="0" fillId="25" borderId="16" xfId="0" applyFill="1" applyBorder="1" applyAlignment="1" applyProtection="1">
      <alignment horizontal="center" wrapText="1"/>
      <protection hidden="1"/>
    </xf>
    <xf numFmtId="2" fontId="8" fillId="25" borderId="16" xfId="0" applyNumberFormat="1" applyFont="1" applyFill="1" applyBorder="1" applyAlignment="1" applyProtection="1">
      <alignment horizontal="center" vertical="center"/>
      <protection hidden="1"/>
    </xf>
    <xf numFmtId="2" fontId="8" fillId="25" borderId="31" xfId="0" applyNumberFormat="1" applyFont="1" applyFill="1" applyBorder="1" applyAlignment="1" applyProtection="1">
      <alignment horizontal="center" vertical="center"/>
      <protection hidden="1"/>
    </xf>
    <xf numFmtId="0" fontId="0" fillId="25" borderId="29" xfId="0" applyFill="1" applyBorder="1" applyAlignment="1" applyProtection="1">
      <alignment horizontal="center" vertical="center" wrapText="1"/>
      <protection hidden="1"/>
    </xf>
    <xf numFmtId="0" fontId="0" fillId="25" borderId="16" xfId="0" applyFill="1" applyBorder="1" applyAlignment="1" applyProtection="1">
      <alignment horizontal="center" vertical="center" wrapText="1"/>
      <protection hidden="1"/>
    </xf>
    <xf numFmtId="2" fontId="8" fillId="25" borderId="31" xfId="0" applyNumberFormat="1" applyFont="1" applyFill="1" applyBorder="1" applyAlignment="1" applyProtection="1">
      <alignment horizontal="center" vertical="center" wrapText="1"/>
      <protection hidden="1"/>
    </xf>
    <xf numFmtId="0" fontId="14" fillId="22" borderId="0" xfId="0" applyFont="1" applyFill="1" applyBorder="1" applyAlignment="1" applyProtection="1">
      <alignment horizontal="center" vertical="center" wrapText="1"/>
      <protection hidden="1"/>
    </xf>
    <xf numFmtId="0" fontId="14" fillId="22" borderId="11" xfId="0" applyFont="1" applyFill="1" applyBorder="1" applyAlignment="1" applyProtection="1">
      <alignment horizontal="center" vertical="center" wrapText="1"/>
      <protection hidden="1"/>
    </xf>
    <xf numFmtId="0" fontId="0" fillId="9" borderId="54" xfId="0" applyFill="1" applyBorder="1" applyProtection="1">
      <protection hidden="1"/>
    </xf>
    <xf numFmtId="0" fontId="0" fillId="9" borderId="19" xfId="0" applyFill="1" applyBorder="1" applyProtection="1">
      <protection hidden="1"/>
    </xf>
    <xf numFmtId="0" fontId="0" fillId="15" borderId="54" xfId="0" applyFill="1" applyBorder="1" applyAlignment="1" applyProtection="1">
      <alignment horizontal="center"/>
      <protection hidden="1"/>
    </xf>
    <xf numFmtId="0" fontId="0" fillId="15" borderId="19" xfId="0" applyFill="1" applyBorder="1" applyAlignment="1" applyProtection="1">
      <alignment horizontal="center"/>
      <protection hidden="1"/>
    </xf>
    <xf numFmtId="0" fontId="0" fillId="15" borderId="10" xfId="0" applyFill="1" applyBorder="1" applyAlignment="1" applyProtection="1">
      <alignment horizontal="center"/>
      <protection hidden="1"/>
    </xf>
    <xf numFmtId="0" fontId="0" fillId="2" borderId="0" xfId="0" applyFill="1" applyBorder="1" applyProtection="1">
      <protection hidden="1"/>
    </xf>
    <xf numFmtId="0" fontId="0" fillId="9" borderId="35" xfId="0" applyFill="1" applyBorder="1" applyProtection="1">
      <protection hidden="1"/>
    </xf>
    <xf numFmtId="0" fontId="0" fillId="9" borderId="0" xfId="0" applyFill="1" applyBorder="1" applyProtection="1">
      <protection hidden="1"/>
    </xf>
    <xf numFmtId="0" fontId="0" fillId="2" borderId="35" xfId="0" applyFill="1" applyBorder="1" applyProtection="1">
      <protection hidden="1"/>
    </xf>
    <xf numFmtId="0" fontId="0" fillId="0" borderId="0" xfId="0" applyBorder="1" applyProtection="1">
      <protection hidden="1"/>
    </xf>
    <xf numFmtId="0" fontId="0" fillId="0" borderId="11" xfId="0" applyBorder="1" applyProtection="1">
      <protection hidden="1"/>
    </xf>
    <xf numFmtId="0" fontId="0" fillId="23" borderId="43" xfId="0" applyFill="1" applyBorder="1" applyAlignment="1" applyProtection="1">
      <alignment horizontal="left" vertical="top" wrapText="1"/>
      <protection hidden="1"/>
    </xf>
    <xf numFmtId="0" fontId="0" fillId="23" borderId="49" xfId="0" applyFill="1" applyBorder="1" applyAlignment="1" applyProtection="1">
      <alignment horizontal="left" vertical="top" wrapText="1"/>
      <protection hidden="1"/>
    </xf>
    <xf numFmtId="0" fontId="0" fillId="2" borderId="0" xfId="0" applyFill="1" applyBorder="1" applyAlignment="1" applyProtection="1">
      <alignment wrapText="1"/>
      <protection hidden="1"/>
    </xf>
    <xf numFmtId="0" fontId="0" fillId="23" borderId="50" xfId="0" applyFill="1" applyBorder="1" applyAlignment="1" applyProtection="1">
      <alignment horizontal="left" vertical="top" wrapText="1"/>
      <protection hidden="1"/>
    </xf>
    <xf numFmtId="0" fontId="0" fillId="23" borderId="51" xfId="0" applyFill="1" applyBorder="1" applyAlignment="1" applyProtection="1">
      <alignment horizontal="left" vertical="top" wrapText="1"/>
      <protection hidden="1"/>
    </xf>
    <xf numFmtId="0" fontId="0" fillId="0" borderId="11" xfId="0" applyBorder="1" applyAlignment="1" applyProtection="1">
      <protection hidden="1"/>
    </xf>
    <xf numFmtId="0" fontId="0" fillId="2" borderId="0" xfId="0" applyFill="1" applyBorder="1" applyAlignment="1" applyProtection="1">
      <protection hidden="1"/>
    </xf>
    <xf numFmtId="0" fontId="0" fillId="23" borderId="12" xfId="0" applyFill="1" applyBorder="1" applyAlignment="1" applyProtection="1">
      <alignment horizontal="left" vertical="top" wrapText="1"/>
      <protection hidden="1"/>
    </xf>
    <xf numFmtId="0" fontId="0" fillId="23" borderId="0" xfId="0" applyFill="1" applyBorder="1" applyAlignment="1" applyProtection="1">
      <alignment horizontal="left" vertical="top" wrapText="1"/>
      <protection hidden="1"/>
    </xf>
    <xf numFmtId="0" fontId="23" fillId="9" borderId="29" xfId="0" applyFont="1" applyFill="1" applyBorder="1" applyAlignment="1" applyProtection="1">
      <alignment horizontal="center"/>
      <protection hidden="1"/>
    </xf>
    <xf numFmtId="0" fontId="23" fillId="9" borderId="16" xfId="0" applyFont="1" applyFill="1" applyBorder="1" applyAlignment="1" applyProtection="1">
      <alignment horizontal="center"/>
      <protection hidden="1"/>
    </xf>
    <xf numFmtId="0" fontId="16" fillId="15" borderId="29" xfId="0" applyFont="1" applyFill="1" applyBorder="1" applyAlignment="1" applyProtection="1">
      <alignment horizontal="center"/>
      <protection hidden="1"/>
    </xf>
    <xf numFmtId="0" fontId="16" fillId="15" borderId="16" xfId="0" applyFont="1" applyFill="1" applyBorder="1" applyAlignment="1" applyProtection="1">
      <alignment horizontal="center"/>
      <protection hidden="1"/>
    </xf>
    <xf numFmtId="0" fontId="16" fillId="15" borderId="31" xfId="0" applyFont="1" applyFill="1" applyBorder="1" applyAlignment="1" applyProtection="1">
      <alignment horizontal="center"/>
      <protection hidden="1"/>
    </xf>
    <xf numFmtId="0" fontId="19" fillId="2" borderId="0" xfId="0" applyFont="1" applyFill="1" applyBorder="1" applyAlignment="1" applyProtection="1">
      <alignment horizontal="center" vertical="center" wrapText="1"/>
      <protection hidden="1"/>
    </xf>
    <xf numFmtId="0" fontId="0" fillId="0" borderId="0" xfId="0" applyAlignment="1" applyProtection="1">
      <protection hidden="1"/>
    </xf>
    <xf numFmtId="0" fontId="9" fillId="24" borderId="32" xfId="0" applyFont="1" applyFill="1" applyBorder="1" applyAlignment="1" applyProtection="1">
      <alignment horizontal="center"/>
      <protection hidden="1"/>
    </xf>
    <xf numFmtId="0" fontId="9" fillId="24" borderId="44" xfId="0" applyFont="1" applyFill="1" applyBorder="1" applyAlignment="1" applyProtection="1">
      <alignment horizontal="center"/>
      <protection hidden="1"/>
    </xf>
    <xf numFmtId="0" fontId="9" fillId="24" borderId="33" xfId="0" applyFont="1" applyFill="1" applyBorder="1" applyAlignment="1" applyProtection="1">
      <alignment horizontal="center"/>
      <protection hidden="1"/>
    </xf>
    <xf numFmtId="0" fontId="9" fillId="9" borderId="28" xfId="0" applyFont="1" applyFill="1" applyBorder="1" applyAlignment="1" applyProtection="1">
      <protection hidden="1"/>
    </xf>
    <xf numFmtId="0" fontId="0" fillId="13" borderId="32" xfId="0" applyFill="1" applyBorder="1" applyAlignment="1" applyProtection="1">
      <alignment horizontal="center" vertical="center"/>
      <protection hidden="1"/>
    </xf>
    <xf numFmtId="0" fontId="0" fillId="13" borderId="33" xfId="0" applyFill="1" applyBorder="1" applyAlignment="1" applyProtection="1">
      <alignment horizontal="center" vertical="center"/>
      <protection hidden="1"/>
    </xf>
    <xf numFmtId="0" fontId="0" fillId="23" borderId="20" xfId="0" applyFill="1" applyBorder="1" applyAlignment="1" applyProtection="1">
      <alignment horizontal="left" wrapText="1"/>
      <protection hidden="1"/>
    </xf>
    <xf numFmtId="0" fontId="0" fillId="23" borderId="58" xfId="0" applyFill="1" applyBorder="1" applyAlignment="1" applyProtection="1">
      <alignment horizontal="left" wrapText="1"/>
      <protection hidden="1"/>
    </xf>
    <xf numFmtId="0" fontId="1" fillId="8" borderId="22" xfId="0" applyFont="1" applyFill="1" applyBorder="1" applyAlignment="1" applyProtection="1">
      <alignment horizontal="center" vertical="center" wrapText="1"/>
      <protection hidden="1"/>
    </xf>
    <xf numFmtId="0" fontId="1" fillId="8" borderId="17" xfId="0" applyFont="1" applyFill="1" applyBorder="1" applyAlignment="1" applyProtection="1">
      <alignment horizontal="center" vertical="center" wrapText="1"/>
      <protection hidden="1"/>
    </xf>
    <xf numFmtId="0" fontId="1" fillId="8" borderId="6" xfId="0" applyFont="1" applyFill="1" applyBorder="1" applyAlignment="1" applyProtection="1">
      <alignment horizontal="center" vertical="center" wrapText="1"/>
      <protection hidden="1"/>
    </xf>
    <xf numFmtId="0" fontId="2" fillId="8" borderId="6" xfId="0" applyFont="1" applyFill="1" applyBorder="1" applyAlignment="1" applyProtection="1">
      <alignment horizontal="center" vertical="center" wrapText="1"/>
      <protection hidden="1"/>
    </xf>
    <xf numFmtId="0" fontId="1" fillId="6" borderId="4" xfId="0" applyFont="1" applyFill="1" applyBorder="1" applyAlignment="1" applyProtection="1">
      <alignment horizontal="center" vertical="center" wrapText="1"/>
      <protection hidden="1"/>
    </xf>
    <xf numFmtId="0" fontId="0" fillId="9" borderId="34" xfId="0" applyFill="1" applyBorder="1" applyAlignment="1" applyProtection="1">
      <alignment horizontal="center" vertical="center" wrapText="1"/>
      <protection hidden="1"/>
    </xf>
    <xf numFmtId="0" fontId="6" fillId="8" borderId="34" xfId="0" applyFont="1" applyFill="1" applyBorder="1" applyAlignment="1" applyProtection="1">
      <alignment horizontal="center" vertical="center" wrapText="1"/>
      <protection hidden="1"/>
    </xf>
    <xf numFmtId="0" fontId="1" fillId="19" borderId="28" xfId="0" applyFont="1" applyFill="1" applyBorder="1" applyAlignment="1" applyProtection="1">
      <alignment horizontal="center" vertical="center" wrapText="1"/>
      <protection hidden="1"/>
    </xf>
    <xf numFmtId="0" fontId="7" fillId="14" borderId="34" xfId="0" applyFont="1" applyFill="1" applyBorder="1" applyAlignment="1" applyProtection="1">
      <alignment horizontal="center" vertical="center" wrapText="1"/>
      <protection hidden="1"/>
    </xf>
    <xf numFmtId="0" fontId="1" fillId="8" borderId="23" xfId="0" applyFont="1" applyFill="1" applyBorder="1" applyAlignment="1" applyProtection="1">
      <alignment horizontal="center" vertical="center" wrapText="1"/>
      <protection hidden="1"/>
    </xf>
    <xf numFmtId="0" fontId="1" fillId="8" borderId="25" xfId="0" applyFont="1" applyFill="1" applyBorder="1" applyAlignment="1" applyProtection="1">
      <alignment horizontal="center" vertical="center" wrapText="1"/>
      <protection hidden="1"/>
    </xf>
    <xf numFmtId="0" fontId="1" fillId="8" borderId="7" xfId="0" applyFont="1" applyFill="1" applyBorder="1" applyAlignment="1" applyProtection="1">
      <alignment horizontal="center" vertical="center" wrapText="1"/>
      <protection hidden="1"/>
    </xf>
    <xf numFmtId="1" fontId="1" fillId="8" borderId="7" xfId="0" applyNumberFormat="1" applyFont="1" applyFill="1" applyBorder="1" applyAlignment="1" applyProtection="1">
      <alignment horizontal="center" vertical="center" wrapText="1"/>
      <protection hidden="1"/>
    </xf>
    <xf numFmtId="4" fontId="1" fillId="6" borderId="26" xfId="0" applyNumberFormat="1" applyFont="1" applyFill="1" applyBorder="1" applyAlignment="1" applyProtection="1">
      <alignment horizontal="center" vertical="center"/>
      <protection hidden="1"/>
    </xf>
    <xf numFmtId="0" fontId="1" fillId="8" borderId="7" xfId="0" applyFont="1" applyFill="1" applyBorder="1" applyAlignment="1" applyProtection="1">
      <alignment horizontal="center" vertical="center"/>
      <protection hidden="1"/>
    </xf>
    <xf numFmtId="0" fontId="0" fillId="9" borderId="38" xfId="0" applyFill="1" applyBorder="1" applyAlignment="1" applyProtection="1">
      <alignment horizontal="center" vertical="center" wrapText="1"/>
      <protection hidden="1"/>
    </xf>
    <xf numFmtId="0" fontId="6" fillId="8" borderId="38" xfId="0" applyFont="1" applyFill="1" applyBorder="1" applyAlignment="1" applyProtection="1">
      <alignment horizontal="center" vertical="center" wrapText="1"/>
      <protection hidden="1"/>
    </xf>
    <xf numFmtId="0" fontId="1" fillId="19" borderId="35" xfId="0" applyFont="1" applyFill="1" applyBorder="1" applyAlignment="1" applyProtection="1">
      <alignment horizontal="center" vertical="center" wrapText="1"/>
      <protection hidden="1"/>
    </xf>
    <xf numFmtId="1" fontId="0" fillId="14" borderId="38" xfId="0" applyNumberFormat="1" applyFill="1" applyBorder="1" applyAlignment="1" applyProtection="1">
      <alignment horizontal="center" vertical="center"/>
      <protection hidden="1"/>
    </xf>
    <xf numFmtId="0" fontId="0" fillId="24" borderId="23" xfId="0" applyFill="1" applyBorder="1" applyProtection="1">
      <protection hidden="1"/>
    </xf>
    <xf numFmtId="0" fontId="0" fillId="24" borderId="17" xfId="0" applyFill="1" applyBorder="1" applyAlignment="1" applyProtection="1">
      <alignment horizontal="center" vertical="center"/>
      <protection hidden="1"/>
    </xf>
    <xf numFmtId="0" fontId="0" fillId="24" borderId="6" xfId="0" applyFill="1" applyBorder="1" applyAlignment="1" applyProtection="1">
      <alignment horizontal="center" vertical="center"/>
      <protection hidden="1"/>
    </xf>
    <xf numFmtId="164" fontId="0" fillId="24" borderId="6" xfId="0" applyNumberFormat="1" applyFill="1" applyBorder="1" applyAlignment="1" applyProtection="1">
      <alignment horizontal="center" vertical="center"/>
      <protection hidden="1"/>
    </xf>
    <xf numFmtId="164" fontId="0" fillId="6" borderId="20" xfId="0" applyNumberFormat="1" applyFill="1" applyBorder="1" applyAlignment="1" applyProtection="1">
      <alignment horizontal="center" vertical="center"/>
      <protection hidden="1"/>
    </xf>
    <xf numFmtId="164" fontId="0" fillId="24" borderId="20" xfId="0" applyNumberFormat="1" applyFill="1" applyBorder="1" applyAlignment="1" applyProtection="1">
      <alignment horizontal="center" vertical="center"/>
      <protection hidden="1"/>
    </xf>
    <xf numFmtId="164" fontId="12" fillId="24" borderId="6" xfId="0" applyNumberFormat="1" applyFont="1" applyFill="1" applyBorder="1" applyAlignment="1" applyProtection="1">
      <alignment horizontal="center" vertical="center"/>
      <protection hidden="1"/>
    </xf>
    <xf numFmtId="2" fontId="0" fillId="14" borderId="4" xfId="0" applyNumberFormat="1" applyFill="1" applyBorder="1" applyAlignment="1" applyProtection="1">
      <alignment horizontal="center" vertical="center"/>
      <protection hidden="1"/>
    </xf>
    <xf numFmtId="0" fontId="0" fillId="24" borderId="42" xfId="0" applyFill="1" applyBorder="1" applyAlignment="1" applyProtection="1">
      <alignment horizontal="center" vertical="center"/>
      <protection hidden="1"/>
    </xf>
    <xf numFmtId="0" fontId="0" fillId="24" borderId="20" xfId="0" applyFill="1" applyBorder="1" applyAlignment="1" applyProtection="1">
      <alignment horizontal="center" vertical="center"/>
      <protection hidden="1"/>
    </xf>
    <xf numFmtId="0" fontId="0" fillId="24" borderId="24" xfId="0" applyFill="1" applyBorder="1" applyProtection="1">
      <protection hidden="1"/>
    </xf>
    <xf numFmtId="0" fontId="0" fillId="24" borderId="18" xfId="0" applyFill="1" applyBorder="1" applyAlignment="1" applyProtection="1">
      <alignment horizontal="center" vertical="center"/>
      <protection hidden="1"/>
    </xf>
    <xf numFmtId="0" fontId="0" fillId="24" borderId="9" xfId="0" applyFill="1" applyBorder="1" applyAlignment="1" applyProtection="1">
      <alignment horizontal="center" vertical="center"/>
      <protection hidden="1"/>
    </xf>
    <xf numFmtId="164" fontId="0" fillId="24" borderId="9" xfId="0" applyNumberFormat="1" applyFill="1" applyBorder="1" applyAlignment="1" applyProtection="1">
      <alignment horizontal="center" vertical="center"/>
      <protection hidden="1"/>
    </xf>
    <xf numFmtId="164" fontId="0" fillId="6" borderId="9" xfId="0" applyNumberFormat="1" applyFill="1" applyBorder="1" applyAlignment="1" applyProtection="1">
      <alignment horizontal="center" vertical="center"/>
      <protection hidden="1"/>
    </xf>
    <xf numFmtId="2" fontId="0" fillId="14" borderId="48" xfId="0" applyNumberFormat="1" applyFill="1" applyBorder="1" applyAlignment="1" applyProtection="1">
      <alignment horizontal="center" vertical="center"/>
      <protection hidden="1"/>
    </xf>
    <xf numFmtId="0" fontId="0" fillId="2" borderId="44" xfId="0" applyFill="1" applyBorder="1" applyAlignment="1" applyProtection="1">
      <alignment horizontal="center"/>
      <protection hidden="1"/>
    </xf>
    <xf numFmtId="0" fontId="0" fillId="2" borderId="33" xfId="0" applyFill="1" applyBorder="1" applyAlignment="1" applyProtection="1">
      <alignment horizontal="center"/>
      <protection hidden="1"/>
    </xf>
    <xf numFmtId="0" fontId="0" fillId="23" borderId="20" xfId="0" applyFill="1" applyBorder="1" applyAlignment="1" applyProtection="1">
      <alignment horizontal="center" vertical="top" wrapText="1"/>
      <protection hidden="1"/>
    </xf>
    <xf numFmtId="0" fontId="0" fillId="23" borderId="58" xfId="0" applyFill="1" applyBorder="1" applyAlignment="1" applyProtection="1">
      <alignment horizontal="center" vertical="top" wrapText="1"/>
      <protection hidden="1"/>
    </xf>
    <xf numFmtId="0" fontId="9" fillId="15" borderId="28" xfId="0" applyFont="1" applyFill="1" applyBorder="1" applyAlignment="1" applyProtection="1">
      <protection hidden="1"/>
    </xf>
    <xf numFmtId="0" fontId="0" fillId="19" borderId="32" xfId="0" applyFill="1" applyBorder="1" applyAlignment="1" applyProtection="1">
      <alignment horizontal="center"/>
      <protection hidden="1"/>
    </xf>
    <xf numFmtId="0" fontId="0" fillId="19" borderId="33" xfId="0" applyFill="1" applyBorder="1" applyAlignment="1" applyProtection="1">
      <alignment horizontal="center"/>
      <protection hidden="1"/>
    </xf>
    <xf numFmtId="0" fontId="1" fillId="8" borderId="22" xfId="0" applyFont="1" applyFill="1" applyBorder="1" applyAlignment="1" applyProtection="1">
      <alignment horizontal="center" vertical="center" wrapText="1"/>
      <protection hidden="1"/>
    </xf>
    <xf numFmtId="0" fontId="1" fillId="8" borderId="3" xfId="0" applyFont="1" applyFill="1" applyBorder="1" applyAlignment="1" applyProtection="1">
      <alignment horizontal="center" vertical="center" wrapText="1"/>
      <protection hidden="1"/>
    </xf>
    <xf numFmtId="0" fontId="0" fillId="9" borderId="34" xfId="0" applyFill="1" applyBorder="1" applyAlignment="1" applyProtection="1">
      <alignment horizontal="center" vertical="center" wrapText="1"/>
      <protection hidden="1"/>
    </xf>
    <xf numFmtId="0" fontId="6" fillId="8" borderId="34" xfId="0" applyFont="1" applyFill="1" applyBorder="1" applyAlignment="1" applyProtection="1">
      <alignment horizontal="center" vertical="center" wrapText="1"/>
      <protection hidden="1"/>
    </xf>
    <xf numFmtId="0" fontId="1" fillId="8" borderId="24" xfId="0" applyFont="1" applyFill="1" applyBorder="1" applyAlignment="1" applyProtection="1">
      <alignment horizontal="center" vertical="center" wrapText="1"/>
      <protection hidden="1"/>
    </xf>
    <xf numFmtId="0" fontId="1" fillId="8" borderId="5" xfId="0" applyFont="1" applyFill="1" applyBorder="1" applyAlignment="1" applyProtection="1">
      <alignment horizontal="center" vertical="center" wrapText="1"/>
      <protection hidden="1"/>
    </xf>
    <xf numFmtId="0" fontId="1" fillId="8" borderId="9" xfId="0" applyFont="1" applyFill="1" applyBorder="1" applyAlignment="1" applyProtection="1">
      <alignment horizontal="center" vertical="center" wrapText="1"/>
      <protection hidden="1"/>
    </xf>
    <xf numFmtId="1" fontId="1" fillId="8" borderId="9" xfId="0" applyNumberFormat="1" applyFont="1" applyFill="1" applyBorder="1" applyAlignment="1" applyProtection="1">
      <alignment horizontal="center" vertical="center" wrapText="1"/>
      <protection hidden="1"/>
    </xf>
    <xf numFmtId="2" fontId="1" fillId="6" borderId="15" xfId="0" applyNumberFormat="1" applyFont="1" applyFill="1" applyBorder="1" applyAlignment="1" applyProtection="1">
      <alignment horizontal="center" vertical="center"/>
      <protection hidden="1"/>
    </xf>
    <xf numFmtId="2" fontId="1" fillId="8" borderId="9" xfId="0" applyNumberFormat="1" applyFont="1" applyFill="1" applyBorder="1" applyAlignment="1" applyProtection="1">
      <alignment horizontal="center" vertical="center"/>
      <protection hidden="1"/>
    </xf>
    <xf numFmtId="0" fontId="0" fillId="9" borderId="30" xfId="0" applyFill="1" applyBorder="1" applyAlignment="1" applyProtection="1">
      <alignment horizontal="center" vertical="center" wrapText="1"/>
      <protection hidden="1"/>
    </xf>
    <xf numFmtId="0" fontId="6" fillId="8" borderId="38" xfId="0" applyFont="1" applyFill="1" applyBorder="1" applyAlignment="1" applyProtection="1">
      <alignment horizontal="center" vertical="center" wrapText="1"/>
      <protection hidden="1"/>
    </xf>
    <xf numFmtId="0" fontId="1" fillId="19" borderId="29" xfId="0" applyFont="1" applyFill="1" applyBorder="1" applyAlignment="1" applyProtection="1">
      <alignment horizontal="center" vertical="center" wrapText="1"/>
      <protection hidden="1"/>
    </xf>
    <xf numFmtId="1" fontId="0" fillId="14" borderId="30" xfId="0" applyNumberFormat="1" applyFill="1" applyBorder="1" applyAlignment="1" applyProtection="1">
      <alignment horizontal="center" vertical="center"/>
      <protection hidden="1"/>
    </xf>
    <xf numFmtId="0" fontId="0" fillId="24" borderId="27" xfId="0" applyFill="1" applyBorder="1" applyProtection="1">
      <protection hidden="1"/>
    </xf>
    <xf numFmtId="0" fontId="0" fillId="24" borderId="36" xfId="0" applyFill="1" applyBorder="1" applyAlignment="1" applyProtection="1">
      <alignment horizontal="center" vertical="center"/>
      <protection hidden="1"/>
    </xf>
    <xf numFmtId="0" fontId="0" fillId="24" borderId="21" xfId="0" applyFill="1" applyBorder="1" applyAlignment="1" applyProtection="1">
      <alignment horizontal="center" vertical="center"/>
      <protection hidden="1"/>
    </xf>
    <xf numFmtId="0" fontId="0" fillId="24" borderId="1" xfId="0" applyFill="1" applyBorder="1" applyAlignment="1" applyProtection="1">
      <alignment horizontal="center" vertical="center"/>
      <protection hidden="1"/>
    </xf>
    <xf numFmtId="164" fontId="0" fillId="24" borderId="1" xfId="0" applyNumberFormat="1" applyFill="1" applyBorder="1" applyAlignment="1" applyProtection="1">
      <alignment horizontal="center" vertical="center"/>
      <protection hidden="1"/>
    </xf>
    <xf numFmtId="164" fontId="0" fillId="6" borderId="1" xfId="0" applyNumberFormat="1" applyFill="1" applyBorder="1" applyAlignment="1" applyProtection="1">
      <alignment horizontal="center" vertical="center"/>
      <protection hidden="1"/>
    </xf>
    <xf numFmtId="164" fontId="12" fillId="24" borderId="1" xfId="0" applyNumberFormat="1" applyFont="1" applyFill="1" applyBorder="1" applyAlignment="1" applyProtection="1">
      <alignment horizontal="center" vertical="center"/>
      <protection hidden="1"/>
    </xf>
    <xf numFmtId="2" fontId="0" fillId="14" borderId="45" xfId="0" applyNumberFormat="1" applyFill="1" applyBorder="1" applyAlignment="1" applyProtection="1">
      <alignment horizontal="center" vertical="center"/>
      <protection hidden="1"/>
    </xf>
    <xf numFmtId="0" fontId="0" fillId="24" borderId="37" xfId="0" applyFill="1" applyBorder="1" applyAlignment="1" applyProtection="1">
      <alignment horizontal="center" vertical="center"/>
      <protection hidden="1"/>
    </xf>
    <xf numFmtId="0" fontId="0" fillId="24" borderId="5" xfId="0" applyFill="1" applyBorder="1" applyAlignment="1" applyProtection="1">
      <alignment horizontal="center" vertical="center"/>
      <protection hidden="1"/>
    </xf>
    <xf numFmtId="1" fontId="0" fillId="14" borderId="15" xfId="0" applyNumberFormat="1" applyFill="1" applyBorder="1" applyAlignment="1" applyProtection="1">
      <alignment horizontal="center" vertical="center"/>
      <protection hidden="1"/>
    </xf>
    <xf numFmtId="0" fontId="11" fillId="25" borderId="46" xfId="0" applyFont="1" applyFill="1" applyBorder="1" applyAlignment="1" applyProtection="1">
      <alignment horizontal="center" vertical="center" wrapText="1"/>
      <protection hidden="1"/>
    </xf>
    <xf numFmtId="0" fontId="11" fillId="25" borderId="47" xfId="0" applyFont="1" applyFill="1" applyBorder="1" applyAlignment="1" applyProtection="1">
      <alignment horizontal="center" vertical="center" wrapText="1"/>
      <protection hidden="1"/>
    </xf>
    <xf numFmtId="4" fontId="8" fillId="25" borderId="48" xfId="0" applyNumberFormat="1" applyFont="1" applyFill="1" applyBorder="1" applyAlignment="1" applyProtection="1">
      <alignment horizontal="center" vertical="center"/>
      <protection hidden="1"/>
    </xf>
    <xf numFmtId="0" fontId="11" fillId="25" borderId="46" xfId="0" applyFont="1" applyFill="1" applyBorder="1" applyAlignment="1" applyProtection="1">
      <alignment horizontal="center" vertical="center"/>
      <protection hidden="1"/>
    </xf>
    <xf numFmtId="166" fontId="8" fillId="25" borderId="48" xfId="0" applyNumberFormat="1" applyFont="1" applyFill="1" applyBorder="1" applyAlignment="1" applyProtection="1">
      <alignment horizontal="center" vertical="center"/>
      <protection hidden="1"/>
    </xf>
    <xf numFmtId="3" fontId="8" fillId="25" borderId="48" xfId="0" applyNumberFormat="1" applyFont="1" applyFill="1" applyBorder="1" applyAlignment="1" applyProtection="1">
      <alignment horizontal="center" vertical="center"/>
      <protection hidden="1"/>
    </xf>
    <xf numFmtId="0" fontId="8" fillId="25" borderId="48" xfId="0" applyFont="1" applyFill="1" applyBorder="1" applyAlignment="1" applyProtection="1">
      <alignment horizontal="center" vertical="center"/>
      <protection hidden="1"/>
    </xf>
    <xf numFmtId="0" fontId="11" fillId="25" borderId="32" xfId="0" applyFont="1" applyFill="1" applyBorder="1" applyAlignment="1" applyProtection="1">
      <alignment vertical="center" wrapText="1"/>
      <protection hidden="1"/>
    </xf>
    <xf numFmtId="164" fontId="8" fillId="25" borderId="33" xfId="0" applyNumberFormat="1" applyFont="1" applyFill="1" applyBorder="1" applyAlignment="1" applyProtection="1">
      <alignment vertical="center" wrapText="1"/>
      <protection hidden="1"/>
    </xf>
    <xf numFmtId="0" fontId="11" fillId="25" borderId="46" xfId="0" applyFont="1" applyFill="1" applyBorder="1" applyAlignment="1" applyProtection="1">
      <alignment horizontal="center" vertical="center" wrapText="1"/>
      <protection hidden="1"/>
    </xf>
    <xf numFmtId="164" fontId="8" fillId="25" borderId="48" xfId="0" applyNumberFormat="1" applyFont="1" applyFill="1" applyBorder="1" applyAlignment="1" applyProtection="1">
      <alignment horizontal="center" vertical="center"/>
      <protection hidden="1"/>
    </xf>
    <xf numFmtId="2" fontId="8" fillId="25" borderId="48" xfId="0" applyNumberFormat="1" applyFont="1" applyFill="1" applyBorder="1" applyAlignment="1" applyProtection="1">
      <alignment horizontal="center" vertical="center"/>
      <protection hidden="1"/>
    </xf>
    <xf numFmtId="0" fontId="1" fillId="5" borderId="3" xfId="0" applyFont="1" applyFill="1" applyBorder="1" applyAlignment="1" applyProtection="1">
      <alignment horizontal="center" vertical="center" wrapText="1"/>
      <protection hidden="1"/>
    </xf>
    <xf numFmtId="0" fontId="1" fillId="5" borderId="6" xfId="0" applyFont="1" applyFill="1" applyBorder="1" applyAlignment="1" applyProtection="1">
      <alignment horizontal="center" vertical="center" wrapText="1"/>
      <protection hidden="1"/>
    </xf>
    <xf numFmtId="0" fontId="1" fillId="5" borderId="17" xfId="0" applyFont="1" applyFill="1" applyBorder="1" applyAlignment="1" applyProtection="1">
      <alignment horizontal="center" vertical="center" wrapText="1"/>
      <protection hidden="1"/>
    </xf>
    <xf numFmtId="0" fontId="1" fillId="5" borderId="6" xfId="0" applyFont="1" applyFill="1" applyBorder="1" applyAlignment="1" applyProtection="1">
      <alignment horizontal="center" vertical="center"/>
      <protection hidden="1"/>
    </xf>
    <xf numFmtId="0" fontId="1" fillId="5" borderId="6" xfId="0" applyFont="1" applyFill="1" applyBorder="1" applyAlignment="1" applyProtection="1">
      <alignment horizontal="center" vertical="center" wrapText="1"/>
      <protection hidden="1"/>
    </xf>
    <xf numFmtId="0" fontId="2" fillId="5" borderId="6" xfId="0" applyFont="1" applyFill="1" applyBorder="1" applyAlignment="1" applyProtection="1">
      <alignment horizontal="center" vertical="center" wrapText="1"/>
      <protection hidden="1"/>
    </xf>
    <xf numFmtId="0" fontId="2" fillId="5" borderId="6" xfId="0" applyFont="1" applyFill="1" applyBorder="1" applyAlignment="1" applyProtection="1">
      <alignment horizontal="center" vertical="center" wrapText="1"/>
      <protection hidden="1"/>
    </xf>
    <xf numFmtId="0" fontId="3" fillId="5" borderId="6" xfId="0" applyFont="1" applyFill="1" applyBorder="1" applyAlignment="1" applyProtection="1">
      <alignment horizontal="center" vertical="center" wrapText="1"/>
      <protection hidden="1"/>
    </xf>
    <xf numFmtId="0" fontId="3" fillId="5" borderId="4" xfId="0" applyFont="1" applyFill="1" applyBorder="1" applyAlignment="1" applyProtection="1">
      <alignment horizontal="center" vertical="center" wrapText="1"/>
      <protection hidden="1"/>
    </xf>
    <xf numFmtId="0" fontId="0" fillId="2" borderId="19" xfId="0" applyFill="1" applyBorder="1" applyAlignment="1" applyProtection="1">
      <protection hidden="1"/>
    </xf>
    <xf numFmtId="0" fontId="0" fillId="2" borderId="10" xfId="0" applyFill="1" applyBorder="1" applyAlignment="1" applyProtection="1">
      <protection hidden="1"/>
    </xf>
    <xf numFmtId="164" fontId="4" fillId="5" borderId="5" xfId="0" applyNumberFormat="1" applyFont="1" applyFill="1" applyBorder="1" applyAlignment="1" applyProtection="1">
      <alignment horizontal="center"/>
      <protection hidden="1"/>
    </xf>
    <xf numFmtId="164" fontId="4" fillId="5" borderId="9" xfId="0" applyNumberFormat="1" applyFont="1" applyFill="1" applyBorder="1" applyAlignment="1" applyProtection="1">
      <alignment horizontal="center"/>
      <protection hidden="1"/>
    </xf>
    <xf numFmtId="164" fontId="4" fillId="5" borderId="18" xfId="0" applyNumberFormat="1" applyFont="1" applyFill="1" applyBorder="1" applyAlignment="1" applyProtection="1">
      <alignment horizontal="center"/>
      <protection hidden="1"/>
    </xf>
    <xf numFmtId="4" fontId="4" fillId="5" borderId="9" xfId="0" applyNumberFormat="1" applyFont="1" applyFill="1" applyBorder="1" applyAlignment="1" applyProtection="1">
      <alignment horizontal="center"/>
      <protection hidden="1"/>
    </xf>
    <xf numFmtId="0" fontId="4" fillId="5" borderId="9" xfId="0" applyFont="1" applyFill="1" applyBorder="1" applyAlignment="1" applyProtection="1">
      <alignment horizontal="center"/>
      <protection hidden="1"/>
    </xf>
    <xf numFmtId="2" fontId="4" fillId="5" borderId="9" xfId="0" applyNumberFormat="1" applyFont="1" applyFill="1" applyBorder="1" applyAlignment="1" applyProtection="1">
      <alignment horizontal="center"/>
      <protection hidden="1"/>
    </xf>
    <xf numFmtId="0" fontId="4" fillId="5" borderId="9" xfId="0" applyFont="1" applyFill="1" applyBorder="1" applyAlignment="1" applyProtection="1">
      <alignment horizontal="center"/>
      <protection hidden="1"/>
    </xf>
    <xf numFmtId="1" fontId="4" fillId="5" borderId="9" xfId="0" applyNumberFormat="1" applyFont="1" applyFill="1" applyBorder="1" applyAlignment="1" applyProtection="1">
      <alignment horizontal="center"/>
      <protection hidden="1"/>
    </xf>
    <xf numFmtId="0" fontId="4" fillId="5" borderId="9" xfId="0" applyFont="1" applyFill="1" applyBorder="1" applyAlignment="1" applyProtection="1">
      <alignment horizontal="center" wrapText="1"/>
      <protection hidden="1"/>
    </xf>
    <xf numFmtId="164" fontId="4" fillId="5" borderId="15" xfId="0" applyNumberFormat="1" applyFont="1" applyFill="1" applyBorder="1" applyAlignment="1" applyProtection="1">
      <alignment horizontal="center"/>
      <protection hidden="1"/>
    </xf>
    <xf numFmtId="0" fontId="3" fillId="26" borderId="25" xfId="0" applyFont="1" applyFill="1" applyBorder="1" applyAlignment="1" applyProtection="1">
      <alignment horizontal="center"/>
      <protection hidden="1"/>
    </xf>
    <xf numFmtId="0" fontId="3" fillId="26" borderId="7" xfId="0" applyFont="1" applyFill="1" applyBorder="1" applyAlignment="1" applyProtection="1">
      <alignment horizontal="center"/>
      <protection hidden="1"/>
    </xf>
    <xf numFmtId="0" fontId="0" fillId="2" borderId="11" xfId="0" applyFill="1" applyBorder="1" applyAlignment="1" applyProtection="1">
      <protection hidden="1"/>
    </xf>
    <xf numFmtId="0" fontId="0" fillId="3" borderId="46" xfId="0" applyFill="1" applyBorder="1" applyAlignment="1" applyProtection="1">
      <alignment horizontal="center" vertical="center" textRotation="90" wrapText="1"/>
      <protection hidden="1"/>
    </xf>
    <xf numFmtId="0" fontId="0" fillId="3" borderId="47" xfId="0" applyFill="1" applyBorder="1" applyAlignment="1" applyProtection="1">
      <alignment horizontal="center" vertical="center" textRotation="90" wrapText="1"/>
      <protection hidden="1"/>
    </xf>
    <xf numFmtId="0" fontId="1" fillId="3" borderId="56" xfId="0" applyFont="1" applyFill="1" applyBorder="1" applyAlignment="1" applyProtection="1">
      <alignment horizontal="center" vertical="center"/>
      <protection hidden="1"/>
    </xf>
    <xf numFmtId="0" fontId="2" fillId="3" borderId="47" xfId="0" applyFont="1" applyFill="1" applyBorder="1" applyAlignment="1" applyProtection="1">
      <alignment horizontal="center" vertical="center" wrapText="1"/>
      <protection hidden="1"/>
    </xf>
    <xf numFmtId="0" fontId="18" fillId="3" borderId="47" xfId="0" applyFont="1" applyFill="1" applyBorder="1" applyAlignment="1" applyProtection="1">
      <alignment horizontal="center" vertical="center" wrapText="1"/>
      <protection hidden="1"/>
    </xf>
    <xf numFmtId="0" fontId="1" fillId="3" borderId="47" xfId="0" applyFont="1" applyFill="1" applyBorder="1" applyAlignment="1" applyProtection="1">
      <alignment horizontal="center" vertical="center" wrapText="1"/>
      <protection hidden="1"/>
    </xf>
    <xf numFmtId="0" fontId="1" fillId="3" borderId="55" xfId="0" applyFont="1" applyFill="1" applyBorder="1" applyAlignment="1" applyProtection="1">
      <alignment horizontal="center" vertical="center" wrapText="1"/>
      <protection hidden="1"/>
    </xf>
    <xf numFmtId="0" fontId="1" fillId="26" borderId="47" xfId="0" applyFont="1" applyFill="1" applyBorder="1" applyAlignment="1" applyProtection="1">
      <alignment horizontal="center" vertical="center" wrapText="1"/>
      <protection hidden="1"/>
    </xf>
    <xf numFmtId="0" fontId="1" fillId="26" borderId="48" xfId="0" applyFont="1" applyFill="1" applyBorder="1" applyAlignment="1" applyProtection="1">
      <alignment horizontal="center" vertical="center" wrapText="1"/>
      <protection hidden="1"/>
    </xf>
    <xf numFmtId="0" fontId="0" fillId="2" borderId="31" xfId="0" applyFill="1" applyBorder="1" applyAlignment="1" applyProtection="1">
      <protection hidden="1"/>
    </xf>
    <xf numFmtId="0" fontId="0" fillId="0" borderId="0" xfId="0" applyBorder="1" applyAlignment="1" applyProtection="1">
      <alignment wrapText="1"/>
      <protection hidden="1"/>
    </xf>
    <xf numFmtId="0" fontId="0" fillId="3" borderId="1" xfId="0" applyFill="1" applyBorder="1" applyAlignment="1" applyProtection="1">
      <alignment horizontal="center" vertical="center"/>
      <protection hidden="1"/>
    </xf>
    <xf numFmtId="0" fontId="0" fillId="3" borderId="1" xfId="0" applyFill="1" applyBorder="1" applyProtection="1">
      <protection hidden="1"/>
    </xf>
    <xf numFmtId="0" fontId="1" fillId="3" borderId="0" xfId="0" applyFont="1" applyFill="1" applyBorder="1" applyAlignment="1" applyProtection="1">
      <alignment horizontal="center" vertical="center"/>
      <protection hidden="1"/>
    </xf>
    <xf numFmtId="0" fontId="2" fillId="3" borderId="0" xfId="0" applyFont="1" applyFill="1" applyBorder="1" applyAlignment="1" applyProtection="1">
      <alignment horizontal="center" vertical="center" wrapText="1"/>
      <protection hidden="1"/>
    </xf>
    <xf numFmtId="0" fontId="2" fillId="3" borderId="8" xfId="0" applyFont="1" applyFill="1" applyBorder="1" applyAlignment="1" applyProtection="1">
      <alignment horizontal="center" vertical="center" wrapText="1"/>
      <protection hidden="1"/>
    </xf>
    <xf numFmtId="2" fontId="1" fillId="3" borderId="19" xfId="0" applyNumberFormat="1" applyFont="1" applyFill="1" applyBorder="1" applyAlignment="1" applyProtection="1">
      <alignment horizontal="center" vertical="center" wrapText="1"/>
      <protection hidden="1"/>
    </xf>
    <xf numFmtId="1" fontId="3" fillId="3" borderId="19" xfId="0" applyNumberFormat="1" applyFont="1" applyFill="1" applyBorder="1" applyAlignment="1" applyProtection="1">
      <alignment horizontal="center" vertical="center"/>
      <protection hidden="1"/>
    </xf>
    <xf numFmtId="0" fontId="1" fillId="3" borderId="0" xfId="0" applyFont="1" applyFill="1" applyBorder="1" applyAlignment="1" applyProtection="1">
      <alignment horizontal="center" vertical="center" wrapText="1"/>
      <protection hidden="1"/>
    </xf>
    <xf numFmtId="0" fontId="0" fillId="26" borderId="1" xfId="0" applyFill="1" applyBorder="1" applyAlignment="1" applyProtection="1">
      <alignment horizontal="center"/>
      <protection hidden="1"/>
    </xf>
    <xf numFmtId="0" fontId="0" fillId="26" borderId="13" xfId="0" applyFill="1" applyBorder="1" applyAlignment="1" applyProtection="1">
      <alignment horizontal="center"/>
      <protection hidden="1"/>
    </xf>
    <xf numFmtId="1" fontId="1" fillId="26" borderId="1" xfId="0" applyNumberFormat="1" applyFont="1" applyFill="1" applyBorder="1" applyAlignment="1" applyProtection="1">
      <alignment horizontal="center" vertical="center" wrapText="1"/>
      <protection hidden="1"/>
    </xf>
    <xf numFmtId="1" fontId="4" fillId="5" borderId="0" xfId="0" applyNumberFormat="1" applyFont="1" applyFill="1" applyBorder="1" applyAlignment="1" applyProtection="1">
      <alignment horizontal="center" vertical="center" wrapText="1"/>
      <protection hidden="1"/>
    </xf>
    <xf numFmtId="0" fontId="0" fillId="0" borderId="0" xfId="0" applyBorder="1" applyAlignment="1" applyProtection="1">
      <alignment horizontal="center" wrapText="1"/>
      <protection hidden="1"/>
    </xf>
    <xf numFmtId="0" fontId="0" fillId="3" borderId="20" xfId="0" applyFill="1" applyBorder="1" applyProtection="1">
      <protection hidden="1"/>
    </xf>
    <xf numFmtId="0" fontId="0" fillId="3" borderId="16" xfId="0" applyFill="1" applyBorder="1" applyProtection="1">
      <protection hidden="1"/>
    </xf>
    <xf numFmtId="0" fontId="2" fillId="3" borderId="2" xfId="0" applyFont="1" applyFill="1" applyBorder="1" applyAlignment="1" applyProtection="1">
      <alignment horizontal="center" vertical="center" wrapText="1"/>
      <protection hidden="1"/>
    </xf>
    <xf numFmtId="2" fontId="1" fillId="3" borderId="16" xfId="0" applyNumberFormat="1" applyFont="1" applyFill="1" applyBorder="1" applyAlignment="1" applyProtection="1">
      <alignment horizontal="center" vertical="center" wrapText="1"/>
      <protection hidden="1"/>
    </xf>
    <xf numFmtId="1" fontId="3" fillId="3" borderId="16" xfId="0" applyNumberFormat="1" applyFont="1" applyFill="1" applyBorder="1" applyAlignment="1" applyProtection="1">
      <alignment horizontal="center" vertical="center"/>
      <protection hidden="1"/>
    </xf>
    <xf numFmtId="0" fontId="0" fillId="26" borderId="9" xfId="0" applyFill="1" applyBorder="1" applyAlignment="1" applyProtection="1">
      <alignment horizontal="center"/>
      <protection hidden="1"/>
    </xf>
    <xf numFmtId="0" fontId="0" fillId="26" borderId="2" xfId="0" applyFill="1" applyBorder="1" applyAlignment="1" applyProtection="1">
      <alignment horizontal="center"/>
      <protection hidden="1"/>
    </xf>
    <xf numFmtId="1" fontId="1" fillId="26" borderId="9" xfId="0" applyNumberFormat="1" applyFont="1" applyFill="1" applyBorder="1" applyAlignment="1" applyProtection="1">
      <alignment horizontal="center" vertical="center" wrapText="1"/>
      <protection hidden="1"/>
    </xf>
    <xf numFmtId="0" fontId="0" fillId="0" borderId="31" xfId="0" applyBorder="1" applyProtection="1">
      <protection hidden="1"/>
    </xf>
    <xf numFmtId="0" fontId="0" fillId="0" borderId="16" xfId="0" applyBorder="1" applyAlignment="1" applyProtection="1">
      <alignment horizontal="center" wrapText="1"/>
      <protection hidden="1"/>
    </xf>
    <xf numFmtId="0" fontId="0" fillId="0" borderId="20" xfId="0" applyBorder="1" applyAlignment="1" applyProtection="1">
      <alignment horizontal="center"/>
      <protection hidden="1"/>
    </xf>
    <xf numFmtId="0" fontId="0" fillId="6" borderId="20" xfId="0" applyFill="1" applyBorder="1" applyAlignment="1" applyProtection="1">
      <alignment horizontal="center"/>
      <protection hidden="1"/>
    </xf>
    <xf numFmtId="16" fontId="0" fillId="0" borderId="21" xfId="0" applyNumberFormat="1" applyBorder="1" applyProtection="1">
      <protection hidden="1"/>
    </xf>
    <xf numFmtId="0" fontId="0" fillId="0" borderId="1" xfId="0" applyBorder="1" applyProtection="1">
      <protection hidden="1"/>
    </xf>
    <xf numFmtId="165" fontId="0" fillId="3" borderId="1" xfId="0" applyNumberFormat="1" applyFill="1" applyBorder="1" applyAlignment="1" applyProtection="1">
      <alignment horizontal="center" vertical="center"/>
      <protection hidden="1"/>
    </xf>
    <xf numFmtId="0" fontId="0" fillId="0" borderId="50" xfId="0" applyBorder="1" applyAlignment="1" applyProtection="1">
      <alignment horizontal="center" vertical="center"/>
      <protection hidden="1"/>
    </xf>
    <xf numFmtId="0" fontId="0" fillId="3" borderId="13" xfId="0" applyFill="1" applyBorder="1" applyAlignment="1" applyProtection="1">
      <alignment horizontal="center" vertical="center"/>
      <protection hidden="1"/>
    </xf>
    <xf numFmtId="0" fontId="0" fillId="0" borderId="21" xfId="0" applyBorder="1" applyAlignment="1" applyProtection="1">
      <alignment horizontal="center"/>
      <protection hidden="1"/>
    </xf>
    <xf numFmtId="0" fontId="0" fillId="3" borderId="1" xfId="0" applyFill="1" applyBorder="1" applyAlignment="1" applyProtection="1">
      <alignment horizontal="center"/>
      <protection hidden="1"/>
    </xf>
    <xf numFmtId="0" fontId="0" fillId="3" borderId="50" xfId="0" applyFill="1" applyBorder="1" applyAlignment="1" applyProtection="1">
      <alignment horizontal="center"/>
      <protection hidden="1"/>
    </xf>
    <xf numFmtId="1" fontId="0" fillId="26" borderId="1" xfId="0" applyNumberFormat="1" applyFill="1" applyBorder="1" applyAlignment="1" applyProtection="1">
      <alignment horizontal="center"/>
      <protection hidden="1"/>
    </xf>
    <xf numFmtId="0" fontId="0" fillId="0" borderId="19" xfId="0" applyBorder="1" applyProtection="1">
      <protection hidden="1"/>
    </xf>
    <xf numFmtId="1" fontId="0" fillId="0" borderId="19" xfId="0" applyNumberFormat="1" applyBorder="1" applyAlignment="1" applyProtection="1">
      <alignment horizontal="center"/>
      <protection hidden="1"/>
    </xf>
    <xf numFmtId="0" fontId="0" fillId="0" borderId="19" xfId="0" applyBorder="1" applyAlignment="1" applyProtection="1">
      <alignment horizontal="center"/>
      <protection hidden="1"/>
    </xf>
    <xf numFmtId="0" fontId="0" fillId="0" borderId="19" xfId="0" applyBorder="1" applyAlignment="1" applyProtection="1">
      <protection hidden="1"/>
    </xf>
    <xf numFmtId="16" fontId="0" fillId="0" borderId="18" xfId="0" applyNumberFormat="1" applyBorder="1" applyProtection="1">
      <protection hidden="1"/>
    </xf>
    <xf numFmtId="0" fontId="0" fillId="0" borderId="9" xfId="0" applyBorder="1" applyProtection="1">
      <protection hidden="1"/>
    </xf>
    <xf numFmtId="165" fontId="0" fillId="3" borderId="9" xfId="0" applyNumberFormat="1" applyFill="1" applyBorder="1" applyAlignment="1" applyProtection="1">
      <alignment horizontal="center" vertical="center"/>
      <protection hidden="1"/>
    </xf>
    <xf numFmtId="0" fontId="0" fillId="0" borderId="40" xfId="0" applyBorder="1" applyAlignment="1" applyProtection="1">
      <alignment horizontal="center" vertical="center"/>
      <protection hidden="1"/>
    </xf>
    <xf numFmtId="0" fontId="0" fillId="3" borderId="20" xfId="0" applyFill="1" applyBorder="1" applyAlignment="1" applyProtection="1">
      <alignment horizontal="center" vertical="center"/>
      <protection hidden="1"/>
    </xf>
    <xf numFmtId="0" fontId="0" fillId="0" borderId="18" xfId="0" applyBorder="1" applyAlignment="1" applyProtection="1">
      <alignment horizontal="center"/>
      <protection hidden="1"/>
    </xf>
    <xf numFmtId="0" fontId="0" fillId="3" borderId="9" xfId="0" applyFill="1" applyBorder="1" applyAlignment="1" applyProtection="1">
      <alignment horizontal="center"/>
      <protection hidden="1"/>
    </xf>
    <xf numFmtId="0" fontId="0" fillId="3" borderId="9" xfId="0" applyFill="1" applyBorder="1" applyProtection="1">
      <protection hidden="1"/>
    </xf>
    <xf numFmtId="0" fontId="0" fillId="3" borderId="40" xfId="0" applyFill="1" applyBorder="1" applyAlignment="1" applyProtection="1">
      <alignment horizontal="center"/>
      <protection hidden="1"/>
    </xf>
    <xf numFmtId="0" fontId="0" fillId="26" borderId="20" xfId="0" applyFill="1" applyBorder="1" applyAlignment="1" applyProtection="1">
      <alignment horizontal="center"/>
      <protection hidden="1"/>
    </xf>
    <xf numFmtId="1" fontId="0" fillId="26" borderId="20" xfId="0" applyNumberFormat="1" applyFill="1" applyBorder="1" applyAlignment="1" applyProtection="1">
      <alignment horizontal="center"/>
      <protection hidden="1"/>
    </xf>
    <xf numFmtId="1" fontId="0" fillId="0" borderId="0" xfId="0" applyNumberFormat="1" applyBorder="1" applyAlignment="1" applyProtection="1">
      <alignment horizontal="center"/>
      <protection hidden="1"/>
    </xf>
    <xf numFmtId="0" fontId="0" fillId="0" borderId="0" xfId="0" applyBorder="1" applyAlignment="1" applyProtection="1">
      <alignment horizontal="center"/>
      <protection hidden="1"/>
    </xf>
    <xf numFmtId="0" fontId="0" fillId="0" borderId="0" xfId="0" applyBorder="1" applyAlignment="1" applyProtection="1">
      <protection hidden="1"/>
    </xf>
    <xf numFmtId="0" fontId="0" fillId="0" borderId="39" xfId="0" applyBorder="1" applyAlignment="1" applyProtection="1">
      <alignment horizontal="center" vertical="center"/>
      <protection hidden="1"/>
    </xf>
    <xf numFmtId="0" fontId="0" fillId="3" borderId="8" xfId="0" applyFill="1" applyBorder="1" applyAlignment="1" applyProtection="1">
      <alignment horizontal="center" vertical="center"/>
      <protection hidden="1"/>
    </xf>
    <xf numFmtId="0" fontId="0" fillId="0" borderId="14" xfId="0" applyBorder="1" applyAlignment="1" applyProtection="1">
      <alignment horizontal="center"/>
      <protection hidden="1"/>
    </xf>
    <xf numFmtId="0" fontId="0" fillId="3" borderId="8" xfId="0" applyFill="1" applyBorder="1" applyAlignment="1" applyProtection="1">
      <alignment horizontal="center"/>
      <protection hidden="1"/>
    </xf>
    <xf numFmtId="16" fontId="0" fillId="0" borderId="25" xfId="0" applyNumberFormat="1" applyBorder="1" applyProtection="1">
      <protection hidden="1"/>
    </xf>
    <xf numFmtId="165" fontId="0" fillId="3" borderId="7" xfId="0" applyNumberFormat="1" applyFill="1" applyBorder="1" applyAlignment="1" applyProtection="1">
      <alignment horizontal="center" vertical="center"/>
      <protection hidden="1"/>
    </xf>
    <xf numFmtId="0" fontId="0" fillId="0" borderId="41" xfId="0" applyBorder="1" applyAlignment="1" applyProtection="1">
      <alignment horizontal="center"/>
      <protection hidden="1"/>
    </xf>
    <xf numFmtId="0" fontId="0" fillId="3" borderId="2" xfId="0" applyFill="1" applyBorder="1" applyAlignment="1" applyProtection="1">
      <alignment horizontal="center"/>
      <protection hidden="1"/>
    </xf>
    <xf numFmtId="0" fontId="0" fillId="3" borderId="7" xfId="0" applyFill="1" applyBorder="1" applyAlignment="1" applyProtection="1">
      <alignment horizontal="center"/>
      <protection hidden="1"/>
    </xf>
    <xf numFmtId="0" fontId="0" fillId="3" borderId="7" xfId="0" applyFill="1" applyBorder="1" applyProtection="1">
      <protection hidden="1"/>
    </xf>
    <xf numFmtId="0" fontId="0" fillId="3" borderId="43" xfId="0" applyFill="1" applyBorder="1" applyAlignment="1" applyProtection="1">
      <alignment horizontal="center"/>
      <protection hidden="1"/>
    </xf>
    <xf numFmtId="16" fontId="0" fillId="0" borderId="17" xfId="0" applyNumberFormat="1" applyBorder="1" applyProtection="1">
      <protection hidden="1"/>
    </xf>
    <xf numFmtId="0" fontId="0" fillId="0" borderId="6" xfId="0" applyBorder="1" applyProtection="1">
      <protection hidden="1"/>
    </xf>
    <xf numFmtId="165" fontId="0" fillId="3" borderId="6" xfId="0" applyNumberFormat="1" applyFill="1" applyBorder="1" applyAlignment="1" applyProtection="1">
      <alignment horizontal="center" vertical="center"/>
      <protection hidden="1"/>
    </xf>
    <xf numFmtId="0" fontId="0" fillId="0" borderId="8" xfId="0" applyBorder="1" applyAlignment="1" applyProtection="1">
      <alignment horizontal="center"/>
      <protection hidden="1"/>
    </xf>
    <xf numFmtId="0" fontId="0" fillId="3" borderId="6" xfId="0" applyFill="1" applyBorder="1" applyAlignment="1" applyProtection="1">
      <alignment horizontal="center"/>
      <protection hidden="1"/>
    </xf>
    <xf numFmtId="0" fontId="0" fillId="3" borderId="6" xfId="0" applyFill="1" applyBorder="1" applyProtection="1">
      <protection hidden="1"/>
    </xf>
    <xf numFmtId="0" fontId="0" fillId="3" borderId="39" xfId="0" applyFill="1" applyBorder="1" applyAlignment="1" applyProtection="1">
      <alignment horizontal="center"/>
      <protection hidden="1"/>
    </xf>
    <xf numFmtId="0" fontId="0" fillId="0" borderId="2" xfId="0" applyBorder="1" applyAlignment="1" applyProtection="1">
      <alignment horizontal="center"/>
      <protection hidden="1"/>
    </xf>
    <xf numFmtId="0" fontId="0" fillId="3" borderId="9" xfId="0" applyFill="1" applyBorder="1" applyAlignment="1" applyProtection="1">
      <alignment horizontal="center" vertical="center"/>
      <protection hidden="1"/>
    </xf>
    <xf numFmtId="0" fontId="0" fillId="0" borderId="16" xfId="0" applyBorder="1" applyProtection="1">
      <protection hidden="1"/>
    </xf>
    <xf numFmtId="1" fontId="0" fillId="0" borderId="16" xfId="0" applyNumberFormat="1" applyBorder="1" applyAlignment="1" applyProtection="1">
      <alignment horizontal="center"/>
      <protection hidden="1"/>
    </xf>
    <xf numFmtId="0" fontId="0" fillId="0" borderId="16" xfId="0" applyBorder="1" applyAlignment="1" applyProtection="1">
      <alignment horizontal="center"/>
      <protection hidden="1"/>
    </xf>
    <xf numFmtId="0" fontId="0" fillId="3" borderId="6" xfId="0" applyFill="1" applyBorder="1" applyAlignment="1" applyProtection="1">
      <alignment horizontal="center" vertical="center"/>
      <protection hidden="1"/>
    </xf>
    <xf numFmtId="0" fontId="0" fillId="0" borderId="0" xfId="0" applyFill="1" applyBorder="1" applyProtection="1">
      <protection hidden="1"/>
    </xf>
    <xf numFmtId="165" fontId="0" fillId="3" borderId="8" xfId="0" applyNumberFormat="1" applyFill="1" applyBorder="1" applyAlignment="1" applyProtection="1">
      <alignment horizontal="center" vertical="center"/>
      <protection hidden="1"/>
    </xf>
    <xf numFmtId="165" fontId="0" fillId="3" borderId="2" xfId="0" applyNumberFormat="1" applyFill="1" applyBorder="1" applyAlignment="1" applyProtection="1">
      <alignment horizontal="center" vertical="center"/>
      <protection hidden="1"/>
    </xf>
    <xf numFmtId="0" fontId="0" fillId="0" borderId="0" xfId="0" applyFill="1" applyBorder="1" applyAlignment="1" applyProtection="1">
      <protection hidden="1"/>
    </xf>
    <xf numFmtId="0" fontId="0" fillId="0" borderId="20" xfId="0" applyBorder="1" applyAlignment="1" applyProtection="1">
      <alignment horizontal="center"/>
      <protection hidden="1"/>
    </xf>
    <xf numFmtId="0" fontId="0" fillId="0" borderId="53" xfId="0" applyBorder="1" applyAlignment="1" applyProtection="1">
      <alignment horizontal="center"/>
      <protection hidden="1"/>
    </xf>
    <xf numFmtId="0" fontId="5" fillId="0" borderId="19" xfId="0" applyFont="1" applyBorder="1" applyProtection="1">
      <protection hidden="1"/>
    </xf>
    <xf numFmtId="0" fontId="5" fillId="0" borderId="0" xfId="0" applyFont="1" applyBorder="1" applyProtection="1">
      <protection hidden="1"/>
    </xf>
    <xf numFmtId="0" fontId="0" fillId="0" borderId="7" xfId="0" applyBorder="1" applyProtection="1">
      <protection hidden="1"/>
    </xf>
    <xf numFmtId="0" fontId="0" fillId="14" borderId="20" xfId="0" applyFill="1" applyBorder="1" applyAlignment="1" applyProtection="1">
      <alignment horizontal="center"/>
      <protection hidden="1"/>
    </xf>
    <xf numFmtId="0" fontId="0" fillId="7" borderId="6" xfId="0" applyFill="1" applyBorder="1" applyProtection="1">
      <protection hidden="1"/>
    </xf>
    <xf numFmtId="0" fontId="0" fillId="2" borderId="6" xfId="0" applyFill="1" applyBorder="1" applyProtection="1">
      <protection hidden="1"/>
    </xf>
    <xf numFmtId="0" fontId="0" fillId="7" borderId="7" xfId="0" applyFill="1" applyBorder="1" applyProtection="1">
      <protection hidden="1"/>
    </xf>
    <xf numFmtId="0" fontId="0" fillId="2" borderId="7" xfId="0" applyFill="1" applyBorder="1" applyProtection="1">
      <protection hidden="1"/>
    </xf>
    <xf numFmtId="0" fontId="0" fillId="7" borderId="9" xfId="0" applyFill="1" applyBorder="1" applyProtection="1">
      <protection hidden="1"/>
    </xf>
    <xf numFmtId="0" fontId="0" fillId="2" borderId="9" xfId="0" applyFill="1" applyBorder="1" applyProtection="1">
      <protection hidden="1"/>
    </xf>
    <xf numFmtId="0" fontId="0" fillId="2" borderId="1" xfId="0" applyFill="1" applyBorder="1" applyProtection="1">
      <protection hidden="1"/>
    </xf>
    <xf numFmtId="0" fontId="0" fillId="7" borderId="1" xfId="0" applyFill="1" applyBorder="1" applyProtection="1">
      <protection hidden="1"/>
    </xf>
    <xf numFmtId="1" fontId="0" fillId="2" borderId="6" xfId="0" applyNumberFormat="1" applyFill="1" applyBorder="1" applyProtection="1">
      <protection hidden="1"/>
    </xf>
    <xf numFmtId="1" fontId="0" fillId="2" borderId="47" xfId="0" applyNumberFormat="1" applyFill="1" applyBorder="1" applyProtection="1">
      <protection hidden="1"/>
    </xf>
    <xf numFmtId="0" fontId="0" fillId="2" borderId="16" xfId="0" applyFill="1" applyBorder="1" applyProtection="1">
      <protection hidden="1"/>
    </xf>
    <xf numFmtId="0" fontId="0" fillId="2" borderId="20" xfId="0" applyFill="1" applyBorder="1" applyAlignment="1" applyProtection="1">
      <alignment horizontal="center"/>
      <protection hidden="1"/>
    </xf>
    <xf numFmtId="0" fontId="0" fillId="11" borderId="20" xfId="0" applyFill="1" applyBorder="1" applyAlignment="1" applyProtection="1">
      <alignment horizontal="center"/>
      <protection hidden="1"/>
    </xf>
    <xf numFmtId="0" fontId="0" fillId="2" borderId="21" xfId="0" applyFill="1" applyBorder="1" applyProtection="1">
      <protection hidden="1"/>
    </xf>
    <xf numFmtId="0" fontId="0" fillId="2" borderId="17" xfId="0" applyFill="1" applyBorder="1" applyAlignment="1" applyProtection="1">
      <alignment horizontal="center"/>
      <protection hidden="1"/>
    </xf>
    <xf numFmtId="1" fontId="0" fillId="2" borderId="1" xfId="0" applyNumberFormat="1" applyFill="1" applyBorder="1" applyProtection="1">
      <protection hidden="1"/>
    </xf>
    <xf numFmtId="0" fontId="0" fillId="2" borderId="18" xfId="0" applyFill="1" applyBorder="1" applyProtection="1">
      <protection hidden="1"/>
    </xf>
    <xf numFmtId="0" fontId="0" fillId="2" borderId="25" xfId="0" applyFill="1" applyBorder="1" applyAlignment="1" applyProtection="1">
      <alignment horizontal="center"/>
      <protection hidden="1"/>
    </xf>
    <xf numFmtId="0" fontId="0" fillId="2" borderId="17" xfId="0" applyFill="1" applyBorder="1" applyProtection="1">
      <protection hidden="1"/>
    </xf>
    <xf numFmtId="0" fontId="0" fillId="10" borderId="20" xfId="0" applyFill="1" applyBorder="1" applyAlignment="1" applyProtection="1">
      <alignment horizontal="center"/>
      <protection hidden="1"/>
    </xf>
    <xf numFmtId="0" fontId="0" fillId="2" borderId="25" xfId="0" applyFill="1" applyBorder="1" applyProtection="1">
      <protection hidden="1"/>
    </xf>
    <xf numFmtId="0" fontId="0" fillId="0" borderId="43" xfId="0" applyBorder="1" applyAlignment="1" applyProtection="1">
      <alignment horizontal="center" vertical="center"/>
      <protection hidden="1"/>
    </xf>
    <xf numFmtId="0" fontId="0" fillId="2" borderId="18" xfId="0" applyFill="1" applyBorder="1" applyAlignment="1" applyProtection="1">
      <alignment horizontal="center"/>
      <protection hidden="1"/>
    </xf>
    <xf numFmtId="0" fontId="0" fillId="12" borderId="20" xfId="0" applyFill="1" applyBorder="1" applyAlignment="1" applyProtection="1">
      <alignment horizontal="center"/>
      <protection hidden="1"/>
    </xf>
    <xf numFmtId="0" fontId="0" fillId="2" borderId="21" xfId="0" applyFill="1" applyBorder="1" applyAlignment="1" applyProtection="1">
      <alignment horizontal="center"/>
      <protection hidden="1"/>
    </xf>
    <xf numFmtId="0" fontId="0" fillId="4" borderId="20" xfId="0" applyFill="1" applyBorder="1" applyAlignment="1" applyProtection="1">
      <alignment horizontal="center"/>
      <protection hidden="1"/>
    </xf>
    <xf numFmtId="0" fontId="0" fillId="13" borderId="17" xfId="0" applyFill="1" applyBorder="1" applyProtection="1">
      <protection hidden="1"/>
    </xf>
    <xf numFmtId="0" fontId="0" fillId="2" borderId="19" xfId="0" applyFill="1" applyBorder="1" applyProtection="1">
      <protection hidden="1"/>
    </xf>
    <xf numFmtId="0" fontId="0" fillId="13" borderId="18" xfId="0" applyFill="1" applyBorder="1" applyProtection="1">
      <protection hidden="1"/>
    </xf>
    <xf numFmtId="0" fontId="0" fillId="13" borderId="21" xfId="0" applyFill="1" applyBorder="1" applyProtection="1">
      <protection hidden="1"/>
    </xf>
    <xf numFmtId="0" fontId="0" fillId="13" borderId="25" xfId="0" applyFill="1" applyBorder="1" applyProtection="1">
      <protection hidden="1"/>
    </xf>
    <xf numFmtId="0" fontId="0" fillId="2" borderId="13" xfId="0" applyFill="1" applyBorder="1" applyProtection="1">
      <protection hidden="1"/>
    </xf>
    <xf numFmtId="0" fontId="0" fillId="2" borderId="20" xfId="0" applyFill="1" applyBorder="1" applyAlignment="1" applyProtection="1">
      <alignment horizontal="center"/>
      <protection hidden="1"/>
    </xf>
    <xf numFmtId="0" fontId="0" fillId="6" borderId="17" xfId="0" applyFill="1" applyBorder="1" applyProtection="1">
      <protection hidden="1"/>
    </xf>
    <xf numFmtId="0" fontId="0" fillId="6" borderId="18" xfId="0" applyFill="1" applyBorder="1" applyProtection="1">
      <protection hidden="1"/>
    </xf>
    <xf numFmtId="0" fontId="0" fillId="0" borderId="17" xfId="0" applyBorder="1" applyAlignment="1" applyProtection="1">
      <alignment horizontal="center"/>
      <protection hidden="1"/>
    </xf>
    <xf numFmtId="0" fontId="0" fillId="0" borderId="25" xfId="0" applyBorder="1" applyAlignment="1" applyProtection="1">
      <alignment horizontal="center"/>
      <protection hidden="1"/>
    </xf>
    <xf numFmtId="0" fontId="0" fillId="7" borderId="17" xfId="0" applyFill="1" applyBorder="1" applyProtection="1">
      <protection hidden="1"/>
    </xf>
    <xf numFmtId="0" fontId="0" fillId="7" borderId="18" xfId="0" applyFill="1" applyBorder="1" applyProtection="1">
      <protection hidden="1"/>
    </xf>
    <xf numFmtId="0" fontId="0" fillId="7" borderId="25" xfId="0" applyFill="1" applyBorder="1" applyProtection="1">
      <protection hidden="1"/>
    </xf>
    <xf numFmtId="0" fontId="0" fillId="3" borderId="4" xfId="0" applyFill="1" applyBorder="1" applyProtection="1">
      <protection hidden="1"/>
    </xf>
    <xf numFmtId="0" fontId="0" fillId="3" borderId="15" xfId="0" applyFill="1" applyBorder="1" applyProtection="1">
      <protection hidden="1"/>
    </xf>
    <xf numFmtId="0" fontId="0" fillId="15" borderId="21" xfId="0" applyFill="1" applyBorder="1" applyProtection="1">
      <protection hidden="1"/>
    </xf>
    <xf numFmtId="0" fontId="0" fillId="15" borderId="18" xfId="0" applyFill="1" applyBorder="1" applyProtection="1">
      <protection hidden="1"/>
    </xf>
    <xf numFmtId="0" fontId="0" fillId="15" borderId="17" xfId="0" applyFill="1" applyBorder="1" applyProtection="1">
      <protection hidden="1"/>
    </xf>
    <xf numFmtId="0" fontId="0" fillId="8" borderId="17" xfId="0" applyFill="1" applyBorder="1" applyProtection="1">
      <protection hidden="1"/>
    </xf>
    <xf numFmtId="0" fontId="0" fillId="8" borderId="18" xfId="0" applyFill="1" applyBorder="1" applyProtection="1">
      <protection hidden="1"/>
    </xf>
    <xf numFmtId="0" fontId="0" fillId="16" borderId="17" xfId="0" applyFill="1" applyBorder="1" applyProtection="1">
      <protection hidden="1"/>
    </xf>
    <xf numFmtId="0" fontId="0" fillId="16" borderId="18" xfId="0" applyFill="1" applyBorder="1" applyProtection="1">
      <protection hidden="1"/>
    </xf>
    <xf numFmtId="0" fontId="0" fillId="0" borderId="17" xfId="0" applyBorder="1" applyProtection="1">
      <protection hidden="1"/>
    </xf>
    <xf numFmtId="0" fontId="0" fillId="0" borderId="18" xfId="0" applyBorder="1" applyProtection="1">
      <protection hidden="1"/>
    </xf>
    <xf numFmtId="0" fontId="0" fillId="17" borderId="20" xfId="0" applyFill="1" applyBorder="1" applyAlignment="1" applyProtection="1">
      <alignment horizontal="center"/>
      <protection hidden="1"/>
    </xf>
    <xf numFmtId="0" fontId="0" fillId="9" borderId="20" xfId="0" applyFill="1" applyBorder="1" applyAlignment="1" applyProtection="1">
      <alignment horizontal="center"/>
      <protection hidden="1"/>
    </xf>
    <xf numFmtId="0" fontId="0" fillId="18" borderId="20" xfId="0" applyFill="1" applyBorder="1" applyAlignment="1" applyProtection="1">
      <alignment horizontal="center"/>
      <protection hidden="1"/>
    </xf>
    <xf numFmtId="0" fontId="0" fillId="0" borderId="25" xfId="0" applyBorder="1" applyProtection="1">
      <protection hidden="1"/>
    </xf>
    <xf numFmtId="0" fontId="0" fillId="11" borderId="17" xfId="0" applyFill="1" applyBorder="1" applyProtection="1">
      <protection hidden="1"/>
    </xf>
    <xf numFmtId="0" fontId="0" fillId="11" borderId="18" xfId="0" applyFill="1" applyBorder="1" applyProtection="1">
      <protection hidden="1"/>
    </xf>
    <xf numFmtId="0" fontId="0" fillId="8" borderId="25" xfId="0" applyFill="1" applyBorder="1" applyProtection="1">
      <protection hidden="1"/>
    </xf>
    <xf numFmtId="0" fontId="0" fillId="0" borderId="8" xfId="0" applyBorder="1" applyProtection="1">
      <protection hidden="1"/>
    </xf>
    <xf numFmtId="0" fontId="0" fillId="3" borderId="51" xfId="0" applyFill="1" applyBorder="1" applyAlignment="1" applyProtection="1">
      <alignment horizontal="center"/>
      <protection hidden="1"/>
    </xf>
    <xf numFmtId="0" fontId="0" fillId="3" borderId="49" xfId="0" applyFill="1" applyBorder="1" applyAlignment="1" applyProtection="1">
      <alignment horizontal="center"/>
      <protection hidden="1"/>
    </xf>
    <xf numFmtId="0" fontId="0" fillId="8" borderId="21" xfId="0" applyFill="1" applyBorder="1" applyProtection="1">
      <protection hidden="1"/>
    </xf>
    <xf numFmtId="0" fontId="0" fillId="0" borderId="47" xfId="0" applyBorder="1" applyProtection="1">
      <protection hidden="1"/>
    </xf>
    <xf numFmtId="0" fontId="0" fillId="7" borderId="20" xfId="0" applyFill="1" applyBorder="1" applyAlignment="1" applyProtection="1">
      <alignment horizontal="center"/>
      <protection hidden="1"/>
    </xf>
    <xf numFmtId="0" fontId="0" fillId="20" borderId="20" xfId="0" applyFill="1" applyBorder="1" applyAlignment="1" applyProtection="1">
      <alignment horizontal="center"/>
      <protection hidden="1"/>
    </xf>
    <xf numFmtId="1" fontId="0" fillId="3" borderId="8" xfId="0" applyNumberFormat="1" applyFill="1" applyBorder="1" applyAlignment="1" applyProtection="1">
      <alignment horizontal="center" vertical="center"/>
      <protection hidden="1"/>
    </xf>
    <xf numFmtId="1" fontId="0" fillId="3" borderId="13" xfId="0" applyNumberFormat="1" applyFill="1" applyBorder="1" applyAlignment="1" applyProtection="1">
      <alignment horizontal="center" vertical="center"/>
      <protection hidden="1"/>
    </xf>
    <xf numFmtId="0" fontId="0" fillId="0" borderId="13" xfId="0" applyFill="1" applyBorder="1" applyProtection="1">
      <protection hidden="1"/>
    </xf>
    <xf numFmtId="0" fontId="0" fillId="2" borderId="47" xfId="0" applyFill="1" applyBorder="1" applyProtection="1">
      <protection hidden="1"/>
    </xf>
    <xf numFmtId="0" fontId="0" fillId="15" borderId="20" xfId="0" applyFill="1" applyBorder="1" applyAlignment="1" applyProtection="1">
      <alignment horizontal="center"/>
      <protection hidden="1"/>
    </xf>
    <xf numFmtId="0" fontId="0" fillId="21" borderId="20" xfId="0" applyFill="1" applyBorder="1" applyAlignment="1" applyProtection="1">
      <alignment horizontal="center"/>
      <protection hidden="1"/>
    </xf>
    <xf numFmtId="0" fontId="0" fillId="4" borderId="17" xfId="0" applyFill="1" applyBorder="1" applyProtection="1">
      <protection hidden="1"/>
    </xf>
    <xf numFmtId="0" fontId="0" fillId="0" borderId="53" xfId="0" applyBorder="1" applyAlignment="1" applyProtection="1">
      <alignment horizontal="center" vertical="center"/>
      <protection hidden="1"/>
    </xf>
    <xf numFmtId="0" fontId="0" fillId="4" borderId="18" xfId="0" applyFill="1" applyBorder="1" applyProtection="1">
      <protection hidden="1"/>
    </xf>
    <xf numFmtId="0" fontId="0" fillId="0" borderId="41" xfId="0" applyBorder="1" applyAlignment="1" applyProtection="1">
      <alignment horizontal="center" vertical="center"/>
      <protection hidden="1"/>
    </xf>
    <xf numFmtId="0" fontId="0" fillId="18" borderId="17" xfId="0" applyFill="1" applyBorder="1" applyProtection="1">
      <protection hidden="1"/>
    </xf>
    <xf numFmtId="0" fontId="0" fillId="18" borderId="18" xfId="0" applyFill="1" applyBorder="1" applyProtection="1">
      <protection hidden="1"/>
    </xf>
    <xf numFmtId="0" fontId="0" fillId="21" borderId="17" xfId="0" applyFill="1" applyBorder="1" applyProtection="1">
      <protection hidden="1"/>
    </xf>
    <xf numFmtId="0" fontId="0" fillId="21" borderId="18" xfId="0" applyFill="1" applyBorder="1" applyProtection="1">
      <protection hidden="1"/>
    </xf>
    <xf numFmtId="0" fontId="0" fillId="21" borderId="25" xfId="0" applyFill="1" applyBorder="1" applyProtection="1">
      <protection hidden="1"/>
    </xf>
    <xf numFmtId="0" fontId="0" fillId="3" borderId="7" xfId="0" applyFill="1" applyBorder="1" applyAlignment="1" applyProtection="1">
      <alignment horizontal="center" vertical="center"/>
      <protection hidden="1"/>
    </xf>
    <xf numFmtId="0" fontId="0" fillId="8" borderId="20" xfId="0" applyFill="1" applyBorder="1" applyAlignment="1" applyProtection="1">
      <alignment horizontal="center"/>
      <protection hidden="1"/>
    </xf>
    <xf numFmtId="0" fontId="0" fillId="0" borderId="21" xfId="0" applyBorder="1" applyProtection="1">
      <protection hidden="1"/>
    </xf>
    <xf numFmtId="0" fontId="0" fillId="0" borderId="56" xfId="0" applyBorder="1" applyProtection="1">
      <protection hidden="1"/>
    </xf>
    <xf numFmtId="0" fontId="0" fillId="0" borderId="55" xfId="0" applyBorder="1" applyAlignment="1" applyProtection="1">
      <alignment horizontal="center" vertical="center"/>
      <protection hidden="1"/>
    </xf>
    <xf numFmtId="0" fontId="0" fillId="3" borderId="47" xfId="0" applyFill="1" applyBorder="1" applyProtection="1">
      <protection hidden="1"/>
    </xf>
    <xf numFmtId="0" fontId="0" fillId="0" borderId="14" xfId="0" applyBorder="1" applyProtection="1">
      <protection hidden="1"/>
    </xf>
    <xf numFmtId="0" fontId="0" fillId="0" borderId="13" xfId="0" applyBorder="1" applyProtection="1">
      <protection hidden="1"/>
    </xf>
    <xf numFmtId="0" fontId="0" fillId="0" borderId="12" xfId="0" applyBorder="1" applyAlignment="1" applyProtection="1">
      <alignment horizontal="center" vertical="center"/>
      <protection hidden="1"/>
    </xf>
    <xf numFmtId="0" fontId="0" fillId="3" borderId="13" xfId="0" applyFill="1" applyBorder="1" applyAlignment="1" applyProtection="1">
      <alignment horizontal="center" vertical="center"/>
      <protection hidden="1"/>
    </xf>
    <xf numFmtId="0" fontId="0" fillId="3" borderId="13" xfId="0" applyFill="1" applyBorder="1" applyProtection="1">
      <protection hidden="1"/>
    </xf>
    <xf numFmtId="0" fontId="0" fillId="0" borderId="41" xfId="0" applyBorder="1" applyProtection="1">
      <protection hidden="1"/>
    </xf>
    <xf numFmtId="0" fontId="0" fillId="0" borderId="2" xfId="0" applyBorder="1" applyProtection="1">
      <protection hidden="1"/>
    </xf>
    <xf numFmtId="0" fontId="0" fillId="0" borderId="52" xfId="0" applyBorder="1" applyAlignment="1" applyProtection="1">
      <alignment horizontal="center" vertical="center"/>
      <protection hidden="1"/>
    </xf>
    <xf numFmtId="0" fontId="0" fillId="3" borderId="2" xfId="0" applyFill="1" applyBorder="1" applyAlignment="1" applyProtection="1">
      <alignment horizontal="center" vertical="center"/>
      <protection hidden="1"/>
    </xf>
    <xf numFmtId="0" fontId="0" fillId="12" borderId="17" xfId="0" applyFill="1" applyBorder="1" applyProtection="1">
      <protection hidden="1"/>
    </xf>
    <xf numFmtId="0" fontId="0" fillId="12" borderId="18" xfId="0" applyFill="1" applyBorder="1" applyProtection="1">
      <protection hidden="1"/>
    </xf>
    <xf numFmtId="0" fontId="0" fillId="9" borderId="17" xfId="0" applyFill="1" applyBorder="1" applyProtection="1">
      <protection hidden="1"/>
    </xf>
    <xf numFmtId="0" fontId="0" fillId="9" borderId="18" xfId="0" applyFill="1" applyBorder="1" applyProtection="1">
      <protection hidden="1"/>
    </xf>
    <xf numFmtId="0" fontId="0" fillId="21" borderId="20" xfId="0" applyFill="1" applyBorder="1" applyAlignment="1" applyProtection="1">
      <alignment horizontal="center"/>
      <protection hidden="1"/>
    </xf>
    <xf numFmtId="0" fontId="26" fillId="0" borderId="9" xfId="0" applyFont="1" applyBorder="1" applyProtection="1">
      <protection hidden="1"/>
    </xf>
    <xf numFmtId="1" fontId="0" fillId="0" borderId="0" xfId="0" applyNumberFormat="1" applyBorder="1" applyProtection="1">
      <protection hidden="1"/>
    </xf>
    <xf numFmtId="0" fontId="0" fillId="9" borderId="20" xfId="0" applyFill="1" applyBorder="1" applyAlignment="1" applyProtection="1">
      <alignment horizontal="center"/>
      <protection hidden="1"/>
    </xf>
    <xf numFmtId="0" fontId="0" fillId="28" borderId="20" xfId="0" applyFill="1" applyBorder="1" applyAlignment="1" applyProtection="1">
      <alignment horizontal="center"/>
      <protection hidden="1"/>
    </xf>
    <xf numFmtId="0" fontId="26" fillId="0" borderId="6" xfId="0" applyFont="1" applyBorder="1" applyProtection="1">
      <protection hidden="1"/>
    </xf>
    <xf numFmtId="0" fontId="0" fillId="6" borderId="20" xfId="0" applyFill="1" applyBorder="1" applyAlignment="1" applyProtection="1">
      <alignment horizontal="center"/>
      <protection hidden="1"/>
    </xf>
    <xf numFmtId="0" fontId="0" fillId="27" borderId="20" xfId="0" applyFill="1" applyBorder="1" applyAlignment="1" applyProtection="1">
      <alignment horizontal="center"/>
      <protection hidden="1"/>
    </xf>
    <xf numFmtId="0" fontId="0" fillId="16" borderId="20" xfId="0" applyFill="1" applyBorder="1" applyAlignment="1" applyProtection="1">
      <alignment horizontal="center"/>
      <protection hidden="1"/>
    </xf>
    <xf numFmtId="0" fontId="0" fillId="29" borderId="20" xfId="0" applyFill="1" applyBorder="1" applyAlignment="1" applyProtection="1">
      <alignment horizontal="center"/>
      <protection hidden="1"/>
    </xf>
    <xf numFmtId="0" fontId="0" fillId="3" borderId="6" xfId="0" applyFill="1" applyBorder="1" applyAlignment="1" applyProtection="1">
      <alignment horizontal="center" vertical="center"/>
      <protection hidden="1"/>
    </xf>
    <xf numFmtId="0" fontId="0" fillId="3" borderId="7" xfId="0" applyFill="1" applyBorder="1" applyAlignment="1" applyProtection="1">
      <alignment horizontal="center" vertical="center"/>
      <protection hidden="1"/>
    </xf>
    <xf numFmtId="0" fontId="0" fillId="26" borderId="20" xfId="0" applyFill="1" applyBorder="1" applyProtection="1">
      <protection hidden="1"/>
    </xf>
    <xf numFmtId="0" fontId="0" fillId="3" borderId="0" xfId="0" applyFill="1" applyBorder="1" applyProtection="1">
      <protection hidden="1"/>
    </xf>
    <xf numFmtId="0" fontId="0" fillId="0" borderId="20" xfId="0" applyBorder="1" applyProtection="1">
      <protection hidden="1"/>
    </xf>
    <xf numFmtId="0" fontId="0" fillId="0" borderId="17" xfId="0" applyBorder="1" applyAlignment="1" applyProtection="1">
      <alignment horizontal="center" vertical="center"/>
      <protection hidden="1"/>
    </xf>
    <xf numFmtId="0" fontId="0" fillId="0" borderId="25" xfId="0" applyBorder="1" applyAlignment="1" applyProtection="1">
      <alignment horizontal="center" vertical="center"/>
      <protection hidden="1"/>
    </xf>
    <xf numFmtId="0" fontId="20" fillId="22" borderId="0" xfId="0" applyFont="1" applyFill="1" applyAlignment="1" applyProtection="1">
      <alignment horizontal="center" vertical="center" wrapText="1"/>
      <protection hidden="1"/>
    </xf>
    <xf numFmtId="0" fontId="20" fillId="22" borderId="14" xfId="0" applyFont="1" applyFill="1" applyBorder="1" applyAlignment="1" applyProtection="1">
      <alignment horizontal="center" vertical="center" wrapText="1"/>
      <protection hidden="1"/>
    </xf>
    <xf numFmtId="0" fontId="13" fillId="22" borderId="55" xfId="0" applyFont="1" applyFill="1" applyBorder="1" applyAlignment="1" applyProtection="1">
      <alignment horizontal="center" vertical="center"/>
      <protection hidden="1"/>
    </xf>
    <xf numFmtId="0" fontId="13" fillId="22" borderId="56" xfId="0" applyFont="1" applyFill="1" applyBorder="1" applyAlignment="1" applyProtection="1">
      <alignment horizontal="center" vertical="center"/>
      <protection hidden="1"/>
    </xf>
    <xf numFmtId="0" fontId="9" fillId="22" borderId="55" xfId="0" applyFont="1" applyFill="1" applyBorder="1" applyAlignment="1" applyProtection="1">
      <alignment horizontal="center" vertical="center"/>
      <protection hidden="1"/>
    </xf>
    <xf numFmtId="0" fontId="9" fillId="22" borderId="56" xfId="0" applyFont="1" applyFill="1" applyBorder="1" applyAlignment="1" applyProtection="1">
      <alignment horizontal="center" vertical="center"/>
      <protection hidden="1"/>
    </xf>
    <xf numFmtId="0" fontId="9" fillId="22" borderId="44" xfId="0" applyFont="1" applyFill="1" applyBorder="1" applyAlignment="1" applyProtection="1">
      <alignment horizontal="center" vertical="center"/>
      <protection hidden="1"/>
    </xf>
    <xf numFmtId="0" fontId="9" fillId="22" borderId="33" xfId="0" applyFont="1" applyFill="1" applyBorder="1" applyAlignment="1" applyProtection="1">
      <alignment horizontal="center" vertical="center"/>
      <protection hidden="1"/>
    </xf>
    <xf numFmtId="0" fontId="0" fillId="7" borderId="0" xfId="0" applyFill="1" applyAlignment="1" applyProtection="1">
      <alignment horizontal="center"/>
      <protection hidden="1"/>
    </xf>
    <xf numFmtId="0" fontId="22" fillId="0" borderId="0" xfId="0" applyFont="1" applyAlignment="1" applyProtection="1">
      <alignment horizontal="center" vertical="top" wrapText="1"/>
      <protection hidden="1"/>
    </xf>
    <xf numFmtId="0" fontId="0" fillId="0" borderId="0" xfId="0" applyAlignment="1" applyProtection="1">
      <alignment vertical="top" wrapText="1"/>
      <protection hidden="1"/>
    </xf>
    <xf numFmtId="0" fontId="0" fillId="23" borderId="0" xfId="0" applyFill="1" applyAlignment="1" applyProtection="1">
      <alignment vertical="top" wrapText="1"/>
      <protection hidden="1"/>
    </xf>
    <xf numFmtId="0" fontId="0" fillId="23" borderId="0" xfId="0" applyFill="1" applyAlignment="1" applyProtection="1">
      <alignment horizontal="center" vertical="center" wrapText="1"/>
      <protection hidden="1"/>
    </xf>
    <xf numFmtId="0" fontId="0" fillId="24" borderId="0" xfId="0" applyFill="1" applyAlignment="1" applyProtection="1">
      <alignment horizontal="center" vertical="top" wrapText="1"/>
      <protection hidden="1"/>
    </xf>
    <xf numFmtId="0" fontId="0" fillId="5" borderId="19" xfId="0" applyFill="1" applyBorder="1" applyAlignment="1" applyProtection="1">
      <alignment horizontal="center" vertical="top" wrapText="1"/>
      <protection hidden="1"/>
    </xf>
    <xf numFmtId="0" fontId="0" fillId="5" borderId="0" xfId="0" applyFill="1" applyBorder="1" applyAlignment="1" applyProtection="1">
      <alignment horizontal="center" vertical="top" wrapText="1"/>
      <protection hidden="1"/>
    </xf>
    <xf numFmtId="0" fontId="24" fillId="27" borderId="0" xfId="0" applyFont="1" applyFill="1" applyAlignment="1" applyProtection="1">
      <alignment horizontal="center" vertical="center" wrapText="1"/>
      <protection hidden="1"/>
    </xf>
  </cellXfs>
  <cellStyles count="1">
    <cellStyle name="Обычный" xfId="0" builtinId="0"/>
  </cellStyles>
  <dxfs count="0"/>
  <tableStyles count="0" defaultTableStyle="TableStyleMedium2" defaultPivotStyle="PivotStyleMedium9"/>
  <colors>
    <mruColors>
      <color rgb="FF0000FF"/>
      <color rgb="FF0051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ru-RU"/>
              <a:t>Доля</a:t>
            </a:r>
            <a:r>
              <a:rPr lang="ru-RU" baseline="0"/>
              <a:t> от портфеля</a:t>
            </a:r>
            <a:r>
              <a:rPr lang="en-US"/>
              <a:t> </a:t>
            </a:r>
          </a:p>
        </c:rich>
      </c:tx>
      <c:layout/>
      <c:overlay val="0"/>
    </c:title>
    <c:autoTitleDeleted val="0"/>
    <c:view3D>
      <c:rotX val="30"/>
      <c:rotY val="189"/>
      <c:rAngAx val="0"/>
      <c:perspective val="30"/>
    </c:view3D>
    <c:floor>
      <c:thickness val="0"/>
    </c:floor>
    <c:sideWall>
      <c:thickness val="0"/>
    </c:sideWall>
    <c:backWall>
      <c:thickness val="0"/>
    </c:backWall>
    <c:plotArea>
      <c:layout>
        <c:manualLayout>
          <c:layoutTarget val="inner"/>
          <c:xMode val="edge"/>
          <c:yMode val="edge"/>
          <c:x val="6.759147148206654E-2"/>
          <c:y val="0.48098708465708867"/>
          <c:w val="0.88149080674519487"/>
          <c:h val="0.39639387443378343"/>
        </c:manualLayout>
      </c:layout>
      <c:pie3DChart>
        <c:varyColors val="1"/>
        <c:ser>
          <c:idx val="0"/>
          <c:order val="0"/>
          <c:tx>
            <c:strRef>
              <c:f>Счет!$F$24:$F$26</c:f>
              <c:strCache>
                <c:ptCount val="1"/>
                <c:pt idx="0">
                  <c:v>9740 7919 7306 Личный</c:v>
                </c:pt>
              </c:strCache>
            </c:strRef>
          </c:tx>
          <c:dLbls>
            <c:showLegendKey val="0"/>
            <c:showVal val="0"/>
            <c:showCatName val="0"/>
            <c:showSerName val="0"/>
            <c:showPercent val="1"/>
            <c:showBubbleSize val="0"/>
            <c:showLeaderLines val="1"/>
          </c:dLbls>
          <c:cat>
            <c:strRef>
              <c:f>Счет!$F$24:$F$26</c:f>
              <c:strCache>
                <c:ptCount val="3"/>
                <c:pt idx="0">
                  <c:v>9740</c:v>
                </c:pt>
                <c:pt idx="1">
                  <c:v>7919</c:v>
                </c:pt>
                <c:pt idx="2">
                  <c:v>7306 Личный</c:v>
                </c:pt>
              </c:strCache>
            </c:strRef>
          </c:cat>
          <c:val>
            <c:numRef>
              <c:f>Счет!$I$24:$I$26</c:f>
              <c:numCache>
                <c:formatCode>0.0</c:formatCode>
                <c:ptCount val="3"/>
                <c:pt idx="0">
                  <c:v>44.964989548953675</c:v>
                </c:pt>
                <c:pt idx="1">
                  <c:v>44.964989548953675</c:v>
                </c:pt>
                <c:pt idx="2">
                  <c:v>10.070020902092649</c:v>
                </c:pt>
              </c:numCache>
            </c:numRef>
          </c:val>
        </c:ser>
        <c:dLbls>
          <c:showLegendKey val="0"/>
          <c:showVal val="0"/>
          <c:showCatName val="0"/>
          <c:showSerName val="0"/>
          <c:showPercent val="1"/>
          <c:showBubbleSize val="0"/>
          <c:showLeaderLines val="1"/>
        </c:dLbls>
      </c:pie3DChart>
    </c:plotArea>
    <c:legend>
      <c:legendPos val="t"/>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ru-RU"/>
              <a:t>Доходность счета %</a:t>
            </a:r>
          </a:p>
        </c:rich>
      </c:tx>
      <c:layout/>
      <c:overlay val="0"/>
    </c:title>
    <c:autoTitleDeleted val="0"/>
    <c:plotArea>
      <c:layout>
        <c:manualLayout>
          <c:layoutTarget val="inner"/>
          <c:xMode val="edge"/>
          <c:yMode val="edge"/>
          <c:x val="6.1957856663928605E-2"/>
          <c:y val="0.15190103110390024"/>
          <c:w val="0.92452814804843586"/>
          <c:h val="0.81489853879812135"/>
        </c:manualLayout>
      </c:layout>
      <c:lineChart>
        <c:grouping val="stacked"/>
        <c:varyColors val="0"/>
        <c:ser>
          <c:idx val="0"/>
          <c:order val="0"/>
          <c:tx>
            <c:v>Движение счета</c:v>
          </c:tx>
          <c:marker>
            <c:symbol val="circle"/>
            <c:size val="2"/>
          </c:marker>
          <c:cat>
            <c:numRef>
              <c:f>'НХЛ Ставки'!$S$7:$S$462</c:f>
              <c:numCache>
                <c:formatCode>General</c:formatCode>
                <c:ptCount val="456"/>
                <c:pt idx="0">
                  <c:v>1</c:v>
                </c:pt>
                <c:pt idx="2">
                  <c:v>2</c:v>
                </c:pt>
                <c:pt idx="4">
                  <c:v>3</c:v>
                </c:pt>
                <c:pt idx="6">
                  <c:v>4</c:v>
                </c:pt>
                <c:pt idx="8">
                  <c:v>5</c:v>
                </c:pt>
                <c:pt idx="10">
                  <c:v>6</c:v>
                </c:pt>
                <c:pt idx="12">
                  <c:v>7</c:v>
                </c:pt>
                <c:pt idx="14">
                  <c:v>8</c:v>
                </c:pt>
                <c:pt idx="16">
                  <c:v>9</c:v>
                </c:pt>
                <c:pt idx="18">
                  <c:v>10</c:v>
                </c:pt>
                <c:pt idx="20">
                  <c:v>11</c:v>
                </c:pt>
                <c:pt idx="22">
                  <c:v>12</c:v>
                </c:pt>
                <c:pt idx="24">
                  <c:v>13</c:v>
                </c:pt>
                <c:pt idx="26">
                  <c:v>14</c:v>
                </c:pt>
                <c:pt idx="28">
                  <c:v>15</c:v>
                </c:pt>
                <c:pt idx="30">
                  <c:v>16</c:v>
                </c:pt>
                <c:pt idx="32">
                  <c:v>17</c:v>
                </c:pt>
                <c:pt idx="34">
                  <c:v>18</c:v>
                </c:pt>
                <c:pt idx="36">
                  <c:v>19</c:v>
                </c:pt>
                <c:pt idx="38">
                  <c:v>20</c:v>
                </c:pt>
                <c:pt idx="40">
                  <c:v>21</c:v>
                </c:pt>
                <c:pt idx="42">
                  <c:v>22</c:v>
                </c:pt>
                <c:pt idx="44">
                  <c:v>23</c:v>
                </c:pt>
                <c:pt idx="46">
                  <c:v>24</c:v>
                </c:pt>
                <c:pt idx="48">
                  <c:v>25</c:v>
                </c:pt>
                <c:pt idx="50">
                  <c:v>26</c:v>
                </c:pt>
                <c:pt idx="52">
                  <c:v>27</c:v>
                </c:pt>
                <c:pt idx="54">
                  <c:v>28</c:v>
                </c:pt>
                <c:pt idx="56">
                  <c:v>29</c:v>
                </c:pt>
                <c:pt idx="58">
                  <c:v>30</c:v>
                </c:pt>
                <c:pt idx="60">
                  <c:v>31</c:v>
                </c:pt>
                <c:pt idx="62">
                  <c:v>32</c:v>
                </c:pt>
                <c:pt idx="64">
                  <c:v>33</c:v>
                </c:pt>
                <c:pt idx="66">
                  <c:v>34</c:v>
                </c:pt>
                <c:pt idx="68">
                  <c:v>35</c:v>
                </c:pt>
                <c:pt idx="70">
                  <c:v>36</c:v>
                </c:pt>
                <c:pt idx="72">
                  <c:v>37</c:v>
                </c:pt>
                <c:pt idx="74">
                  <c:v>38</c:v>
                </c:pt>
                <c:pt idx="76">
                  <c:v>39</c:v>
                </c:pt>
                <c:pt idx="78">
                  <c:v>40</c:v>
                </c:pt>
                <c:pt idx="80">
                  <c:v>41</c:v>
                </c:pt>
                <c:pt idx="82">
                  <c:v>42</c:v>
                </c:pt>
                <c:pt idx="84">
                  <c:v>43</c:v>
                </c:pt>
                <c:pt idx="86">
                  <c:v>44</c:v>
                </c:pt>
                <c:pt idx="88">
                  <c:v>45</c:v>
                </c:pt>
                <c:pt idx="90">
                  <c:v>46</c:v>
                </c:pt>
                <c:pt idx="92">
                  <c:v>47</c:v>
                </c:pt>
                <c:pt idx="94">
                  <c:v>48</c:v>
                </c:pt>
                <c:pt idx="96">
                  <c:v>49</c:v>
                </c:pt>
                <c:pt idx="98">
                  <c:v>50</c:v>
                </c:pt>
                <c:pt idx="100">
                  <c:v>51</c:v>
                </c:pt>
                <c:pt idx="102">
                  <c:v>52</c:v>
                </c:pt>
                <c:pt idx="104">
                  <c:v>53</c:v>
                </c:pt>
                <c:pt idx="106">
                  <c:v>54</c:v>
                </c:pt>
                <c:pt idx="108">
                  <c:v>55</c:v>
                </c:pt>
                <c:pt idx="110">
                  <c:v>56</c:v>
                </c:pt>
                <c:pt idx="112">
                  <c:v>57</c:v>
                </c:pt>
                <c:pt idx="114">
                  <c:v>58</c:v>
                </c:pt>
                <c:pt idx="116">
                  <c:v>59</c:v>
                </c:pt>
                <c:pt idx="118">
                  <c:v>60</c:v>
                </c:pt>
                <c:pt idx="120">
                  <c:v>61</c:v>
                </c:pt>
                <c:pt idx="122">
                  <c:v>62</c:v>
                </c:pt>
                <c:pt idx="124">
                  <c:v>63</c:v>
                </c:pt>
                <c:pt idx="126">
                  <c:v>64</c:v>
                </c:pt>
                <c:pt idx="128">
                  <c:v>64</c:v>
                </c:pt>
                <c:pt idx="130">
                  <c:v>65</c:v>
                </c:pt>
                <c:pt idx="132">
                  <c:v>66</c:v>
                </c:pt>
                <c:pt idx="134">
                  <c:v>67</c:v>
                </c:pt>
                <c:pt idx="136">
                  <c:v>68</c:v>
                </c:pt>
                <c:pt idx="138">
                  <c:v>69</c:v>
                </c:pt>
                <c:pt idx="140">
                  <c:v>70</c:v>
                </c:pt>
                <c:pt idx="142">
                  <c:v>71</c:v>
                </c:pt>
                <c:pt idx="144">
                  <c:v>72</c:v>
                </c:pt>
                <c:pt idx="146">
                  <c:v>73</c:v>
                </c:pt>
                <c:pt idx="148">
                  <c:v>74</c:v>
                </c:pt>
                <c:pt idx="150">
                  <c:v>75</c:v>
                </c:pt>
                <c:pt idx="152">
                  <c:v>76</c:v>
                </c:pt>
                <c:pt idx="154">
                  <c:v>77</c:v>
                </c:pt>
                <c:pt idx="156">
                  <c:v>78</c:v>
                </c:pt>
                <c:pt idx="158">
                  <c:v>79</c:v>
                </c:pt>
                <c:pt idx="160">
                  <c:v>80</c:v>
                </c:pt>
                <c:pt idx="162">
                  <c:v>81</c:v>
                </c:pt>
                <c:pt idx="164">
                  <c:v>82</c:v>
                </c:pt>
                <c:pt idx="166">
                  <c:v>83</c:v>
                </c:pt>
                <c:pt idx="168">
                  <c:v>84</c:v>
                </c:pt>
                <c:pt idx="170">
                  <c:v>85</c:v>
                </c:pt>
                <c:pt idx="172">
                  <c:v>86</c:v>
                </c:pt>
                <c:pt idx="174">
                  <c:v>87</c:v>
                </c:pt>
                <c:pt idx="176">
                  <c:v>88</c:v>
                </c:pt>
                <c:pt idx="178">
                  <c:v>89</c:v>
                </c:pt>
                <c:pt idx="180">
                  <c:v>90</c:v>
                </c:pt>
                <c:pt idx="182">
                  <c:v>91</c:v>
                </c:pt>
                <c:pt idx="184">
                  <c:v>92</c:v>
                </c:pt>
                <c:pt idx="186">
                  <c:v>93</c:v>
                </c:pt>
                <c:pt idx="188">
                  <c:v>94</c:v>
                </c:pt>
                <c:pt idx="190">
                  <c:v>95</c:v>
                </c:pt>
                <c:pt idx="192">
                  <c:v>96</c:v>
                </c:pt>
                <c:pt idx="194">
                  <c:v>97</c:v>
                </c:pt>
                <c:pt idx="196">
                  <c:v>98</c:v>
                </c:pt>
                <c:pt idx="198">
                  <c:v>99</c:v>
                </c:pt>
                <c:pt idx="200">
                  <c:v>100</c:v>
                </c:pt>
                <c:pt idx="202">
                  <c:v>101</c:v>
                </c:pt>
                <c:pt idx="204">
                  <c:v>102</c:v>
                </c:pt>
                <c:pt idx="206">
                  <c:v>103</c:v>
                </c:pt>
                <c:pt idx="208">
                  <c:v>104</c:v>
                </c:pt>
                <c:pt idx="210">
                  <c:v>105</c:v>
                </c:pt>
                <c:pt idx="212">
                  <c:v>106</c:v>
                </c:pt>
                <c:pt idx="214">
                  <c:v>107</c:v>
                </c:pt>
                <c:pt idx="216">
                  <c:v>108</c:v>
                </c:pt>
                <c:pt idx="218">
                  <c:v>109</c:v>
                </c:pt>
                <c:pt idx="220">
                  <c:v>110</c:v>
                </c:pt>
                <c:pt idx="222">
                  <c:v>111</c:v>
                </c:pt>
                <c:pt idx="224">
                  <c:v>112</c:v>
                </c:pt>
                <c:pt idx="226">
                  <c:v>113</c:v>
                </c:pt>
                <c:pt idx="228">
                  <c:v>114</c:v>
                </c:pt>
                <c:pt idx="230">
                  <c:v>115</c:v>
                </c:pt>
                <c:pt idx="232">
                  <c:v>116</c:v>
                </c:pt>
                <c:pt idx="234">
                  <c:v>117</c:v>
                </c:pt>
                <c:pt idx="236">
                  <c:v>118</c:v>
                </c:pt>
                <c:pt idx="238">
                  <c:v>119</c:v>
                </c:pt>
                <c:pt idx="240">
                  <c:v>120</c:v>
                </c:pt>
                <c:pt idx="242">
                  <c:v>121</c:v>
                </c:pt>
                <c:pt idx="244">
                  <c:v>122</c:v>
                </c:pt>
                <c:pt idx="246">
                  <c:v>123</c:v>
                </c:pt>
                <c:pt idx="248">
                  <c:v>124</c:v>
                </c:pt>
                <c:pt idx="250">
                  <c:v>125</c:v>
                </c:pt>
                <c:pt idx="252">
                  <c:v>126</c:v>
                </c:pt>
                <c:pt idx="254">
                  <c:v>127</c:v>
                </c:pt>
                <c:pt idx="256">
                  <c:v>128</c:v>
                </c:pt>
                <c:pt idx="258">
                  <c:v>129</c:v>
                </c:pt>
                <c:pt idx="260">
                  <c:v>130</c:v>
                </c:pt>
                <c:pt idx="262">
                  <c:v>131</c:v>
                </c:pt>
                <c:pt idx="264">
                  <c:v>132</c:v>
                </c:pt>
                <c:pt idx="266">
                  <c:v>133</c:v>
                </c:pt>
                <c:pt idx="268">
                  <c:v>134</c:v>
                </c:pt>
                <c:pt idx="270">
                  <c:v>135</c:v>
                </c:pt>
                <c:pt idx="272">
                  <c:v>136</c:v>
                </c:pt>
                <c:pt idx="274">
                  <c:v>137</c:v>
                </c:pt>
                <c:pt idx="276">
                  <c:v>138</c:v>
                </c:pt>
                <c:pt idx="278">
                  <c:v>139</c:v>
                </c:pt>
                <c:pt idx="280">
                  <c:v>140</c:v>
                </c:pt>
                <c:pt idx="282">
                  <c:v>141</c:v>
                </c:pt>
                <c:pt idx="284">
                  <c:v>142</c:v>
                </c:pt>
                <c:pt idx="286">
                  <c:v>143</c:v>
                </c:pt>
                <c:pt idx="288">
                  <c:v>144</c:v>
                </c:pt>
                <c:pt idx="290">
                  <c:v>145</c:v>
                </c:pt>
                <c:pt idx="292">
                  <c:v>146</c:v>
                </c:pt>
                <c:pt idx="294">
                  <c:v>147</c:v>
                </c:pt>
                <c:pt idx="296">
                  <c:v>148</c:v>
                </c:pt>
                <c:pt idx="298">
                  <c:v>149</c:v>
                </c:pt>
                <c:pt idx="300">
                  <c:v>150</c:v>
                </c:pt>
                <c:pt idx="302">
                  <c:v>151</c:v>
                </c:pt>
                <c:pt idx="304">
                  <c:v>152</c:v>
                </c:pt>
                <c:pt idx="306">
                  <c:v>153</c:v>
                </c:pt>
                <c:pt idx="308">
                  <c:v>154</c:v>
                </c:pt>
                <c:pt idx="310">
                  <c:v>155</c:v>
                </c:pt>
                <c:pt idx="312">
                  <c:v>156</c:v>
                </c:pt>
                <c:pt idx="314">
                  <c:v>157</c:v>
                </c:pt>
                <c:pt idx="316">
                  <c:v>158</c:v>
                </c:pt>
                <c:pt idx="318">
                  <c:v>159</c:v>
                </c:pt>
                <c:pt idx="320">
                  <c:v>160</c:v>
                </c:pt>
                <c:pt idx="322">
                  <c:v>161</c:v>
                </c:pt>
                <c:pt idx="324">
                  <c:v>162</c:v>
                </c:pt>
                <c:pt idx="326">
                  <c:v>163</c:v>
                </c:pt>
                <c:pt idx="328">
                  <c:v>164</c:v>
                </c:pt>
                <c:pt idx="330">
                  <c:v>164</c:v>
                </c:pt>
                <c:pt idx="332">
                  <c:v>164</c:v>
                </c:pt>
                <c:pt idx="334">
                  <c:v>164</c:v>
                </c:pt>
                <c:pt idx="336">
                  <c:v>165</c:v>
                </c:pt>
                <c:pt idx="338">
                  <c:v>165</c:v>
                </c:pt>
                <c:pt idx="340">
                  <c:v>166</c:v>
                </c:pt>
                <c:pt idx="342">
                  <c:v>167</c:v>
                </c:pt>
                <c:pt idx="344">
                  <c:v>168</c:v>
                </c:pt>
                <c:pt idx="346">
                  <c:v>169</c:v>
                </c:pt>
                <c:pt idx="348">
                  <c:v>170</c:v>
                </c:pt>
                <c:pt idx="350">
                  <c:v>171</c:v>
                </c:pt>
                <c:pt idx="352">
                  <c:v>172</c:v>
                </c:pt>
                <c:pt idx="354">
                  <c:v>173</c:v>
                </c:pt>
                <c:pt idx="356">
                  <c:v>174</c:v>
                </c:pt>
                <c:pt idx="358">
                  <c:v>175</c:v>
                </c:pt>
                <c:pt idx="360">
                  <c:v>175</c:v>
                </c:pt>
                <c:pt idx="362">
                  <c:v>175</c:v>
                </c:pt>
                <c:pt idx="364">
                  <c:v>175</c:v>
                </c:pt>
                <c:pt idx="366">
                  <c:v>175</c:v>
                </c:pt>
                <c:pt idx="368">
                  <c:v>176</c:v>
                </c:pt>
                <c:pt idx="370">
                  <c:v>177</c:v>
                </c:pt>
                <c:pt idx="372">
                  <c:v>178</c:v>
                </c:pt>
                <c:pt idx="374">
                  <c:v>178</c:v>
                </c:pt>
                <c:pt idx="376">
                  <c:v>179</c:v>
                </c:pt>
                <c:pt idx="378">
                  <c:v>180</c:v>
                </c:pt>
                <c:pt idx="380">
                  <c:v>181</c:v>
                </c:pt>
                <c:pt idx="382">
                  <c:v>182</c:v>
                </c:pt>
                <c:pt idx="384">
                  <c:v>183</c:v>
                </c:pt>
                <c:pt idx="386">
                  <c:v>184</c:v>
                </c:pt>
                <c:pt idx="388">
                  <c:v>185</c:v>
                </c:pt>
                <c:pt idx="390">
                  <c:v>186</c:v>
                </c:pt>
                <c:pt idx="392">
                  <c:v>187</c:v>
                </c:pt>
                <c:pt idx="394">
                  <c:v>188</c:v>
                </c:pt>
                <c:pt idx="396">
                  <c:v>189</c:v>
                </c:pt>
                <c:pt idx="398">
                  <c:v>190</c:v>
                </c:pt>
                <c:pt idx="400">
                  <c:v>190</c:v>
                </c:pt>
                <c:pt idx="402">
                  <c:v>190</c:v>
                </c:pt>
                <c:pt idx="404">
                  <c:v>190</c:v>
                </c:pt>
                <c:pt idx="406">
                  <c:v>191</c:v>
                </c:pt>
                <c:pt idx="408">
                  <c:v>192</c:v>
                </c:pt>
                <c:pt idx="410">
                  <c:v>193</c:v>
                </c:pt>
                <c:pt idx="412">
                  <c:v>194</c:v>
                </c:pt>
                <c:pt idx="414">
                  <c:v>195</c:v>
                </c:pt>
                <c:pt idx="416">
                  <c:v>196</c:v>
                </c:pt>
                <c:pt idx="418">
                  <c:v>197</c:v>
                </c:pt>
                <c:pt idx="420">
                  <c:v>198</c:v>
                </c:pt>
                <c:pt idx="422">
                  <c:v>199</c:v>
                </c:pt>
                <c:pt idx="424">
                  <c:v>200</c:v>
                </c:pt>
                <c:pt idx="426">
                  <c:v>201</c:v>
                </c:pt>
                <c:pt idx="428">
                  <c:v>202</c:v>
                </c:pt>
                <c:pt idx="430">
                  <c:v>203</c:v>
                </c:pt>
                <c:pt idx="432">
                  <c:v>204</c:v>
                </c:pt>
                <c:pt idx="434">
                  <c:v>205</c:v>
                </c:pt>
                <c:pt idx="436">
                  <c:v>206</c:v>
                </c:pt>
                <c:pt idx="438">
                  <c:v>207</c:v>
                </c:pt>
                <c:pt idx="440">
                  <c:v>208</c:v>
                </c:pt>
                <c:pt idx="442">
                  <c:v>209</c:v>
                </c:pt>
                <c:pt idx="444">
                  <c:v>210</c:v>
                </c:pt>
                <c:pt idx="446">
                  <c:v>211</c:v>
                </c:pt>
                <c:pt idx="448">
                  <c:v>211</c:v>
                </c:pt>
                <c:pt idx="450">
                  <c:v>211</c:v>
                </c:pt>
                <c:pt idx="452">
                  <c:v>211</c:v>
                </c:pt>
                <c:pt idx="454">
                  <c:v>211</c:v>
                </c:pt>
              </c:numCache>
            </c:numRef>
          </c:cat>
          <c:val>
            <c:numRef>
              <c:f>'НХЛ Ставки'!$T$7:$T$462</c:f>
              <c:numCache>
                <c:formatCode>0</c:formatCode>
                <c:ptCount val="456"/>
                <c:pt idx="0">
                  <c:v>2.6599999999999997</c:v>
                </c:pt>
                <c:pt idx="2">
                  <c:v>-0.67333333333333334</c:v>
                </c:pt>
                <c:pt idx="4">
                  <c:v>-4.0066666666666668</c:v>
                </c:pt>
                <c:pt idx="6">
                  <c:v>3.6133333333333337</c:v>
                </c:pt>
                <c:pt idx="8">
                  <c:v>10.94399999999999</c:v>
                </c:pt>
                <c:pt idx="10">
                  <c:v>18.592666666666652</c:v>
                </c:pt>
                <c:pt idx="12">
                  <c:v>15.25933333333332</c:v>
                </c:pt>
                <c:pt idx="14">
                  <c:v>11.925999999999986</c:v>
                </c:pt>
                <c:pt idx="16">
                  <c:v>8.592666666666652</c:v>
                </c:pt>
                <c:pt idx="18">
                  <c:v>5.259333333333319</c:v>
                </c:pt>
                <c:pt idx="20">
                  <c:v>11.216999999999995</c:v>
                </c:pt>
                <c:pt idx="22">
                  <c:v>12.213666666666661</c:v>
                </c:pt>
                <c:pt idx="24">
                  <c:v>19.149333333333317</c:v>
                </c:pt>
                <c:pt idx="26">
                  <c:v>15.815999999999985</c:v>
                </c:pt>
                <c:pt idx="28">
                  <c:v>12.482666666666651</c:v>
                </c:pt>
                <c:pt idx="30">
                  <c:v>21.119333333333319</c:v>
                </c:pt>
                <c:pt idx="32">
                  <c:v>28.869333333333319</c:v>
                </c:pt>
                <c:pt idx="34">
                  <c:v>25.535999999999987</c:v>
                </c:pt>
                <c:pt idx="36">
                  <c:v>31.614666666666647</c:v>
                </c:pt>
                <c:pt idx="38">
                  <c:v>40.97466666666665</c:v>
                </c:pt>
                <c:pt idx="40">
                  <c:v>37.641333333333314</c:v>
                </c:pt>
                <c:pt idx="42">
                  <c:v>34.307999999999986</c:v>
                </c:pt>
                <c:pt idx="44">
                  <c:v>30.974666666666646</c:v>
                </c:pt>
                <c:pt idx="46">
                  <c:v>29.47466666666665</c:v>
                </c:pt>
                <c:pt idx="48">
                  <c:v>27.974666666666646</c:v>
                </c:pt>
                <c:pt idx="50">
                  <c:v>26.474666666666646</c:v>
                </c:pt>
                <c:pt idx="52">
                  <c:v>29.098916666666653</c:v>
                </c:pt>
                <c:pt idx="54">
                  <c:v>32.383046666666658</c:v>
                </c:pt>
                <c:pt idx="56">
                  <c:v>34.798046666666657</c:v>
                </c:pt>
                <c:pt idx="58">
                  <c:v>33.298046666666657</c:v>
                </c:pt>
                <c:pt idx="60">
                  <c:v>31.798046666666657</c:v>
                </c:pt>
                <c:pt idx="62">
                  <c:v>35.922446666666659</c:v>
                </c:pt>
                <c:pt idx="64">
                  <c:v>34.422446666666659</c:v>
                </c:pt>
                <c:pt idx="66">
                  <c:v>37.514846666666664</c:v>
                </c:pt>
                <c:pt idx="68">
                  <c:v>36.014846666666664</c:v>
                </c:pt>
                <c:pt idx="70">
                  <c:v>34.348179999999992</c:v>
                </c:pt>
                <c:pt idx="72">
                  <c:v>32.681513333333328</c:v>
                </c:pt>
                <c:pt idx="74">
                  <c:v>31.014846666666664</c:v>
                </c:pt>
                <c:pt idx="76">
                  <c:v>29.348179999999992</c:v>
                </c:pt>
                <c:pt idx="78">
                  <c:v>27.681513333333324</c:v>
                </c:pt>
                <c:pt idx="80">
                  <c:v>26.014846666666656</c:v>
                </c:pt>
                <c:pt idx="82">
                  <c:v>24.348179999999996</c:v>
                </c:pt>
                <c:pt idx="84">
                  <c:v>22.681513333333324</c:v>
                </c:pt>
                <c:pt idx="86">
                  <c:v>21.01484666666666</c:v>
                </c:pt>
                <c:pt idx="88">
                  <c:v>19.348179999999992</c:v>
                </c:pt>
                <c:pt idx="90">
                  <c:v>22.849513333333331</c:v>
                </c:pt>
                <c:pt idx="92">
                  <c:v>21.182846666666663</c:v>
                </c:pt>
                <c:pt idx="94">
                  <c:v>19.516179999999999</c:v>
                </c:pt>
                <c:pt idx="96">
                  <c:v>22.841513333333328</c:v>
                </c:pt>
                <c:pt idx="98">
                  <c:v>21.17484666666666</c:v>
                </c:pt>
                <c:pt idx="100">
                  <c:v>19.508179999999992</c:v>
                </c:pt>
                <c:pt idx="102">
                  <c:v>17.841513333333324</c:v>
                </c:pt>
                <c:pt idx="104">
                  <c:v>16.17484666666666</c:v>
                </c:pt>
                <c:pt idx="106">
                  <c:v>14.508179999999992</c:v>
                </c:pt>
                <c:pt idx="108">
                  <c:v>12.841513333333326</c:v>
                </c:pt>
                <c:pt idx="110">
                  <c:v>11.17484666666666</c:v>
                </c:pt>
                <c:pt idx="112">
                  <c:v>9.5081799999999923</c:v>
                </c:pt>
                <c:pt idx="114">
                  <c:v>7.8415133333333262</c:v>
                </c:pt>
                <c:pt idx="116">
                  <c:v>6.1748466666666602</c:v>
                </c:pt>
                <c:pt idx="118">
                  <c:v>16.149846666666658</c:v>
                </c:pt>
                <c:pt idx="120">
                  <c:v>21.358179999999994</c:v>
                </c:pt>
                <c:pt idx="122">
                  <c:v>26.041513333333327</c:v>
                </c:pt>
                <c:pt idx="124">
                  <c:v>24.374846666666659</c:v>
                </c:pt>
                <c:pt idx="126">
                  <c:v>22.708179999999992</c:v>
                </c:pt>
                <c:pt idx="128">
                  <c:v>22.708179999999992</c:v>
                </c:pt>
                <c:pt idx="130">
                  <c:v>21.041513333333324</c:v>
                </c:pt>
                <c:pt idx="132">
                  <c:v>19.374846666666659</c:v>
                </c:pt>
                <c:pt idx="134">
                  <c:v>17.708179999999992</c:v>
                </c:pt>
                <c:pt idx="136">
                  <c:v>16.041513333333327</c:v>
                </c:pt>
                <c:pt idx="138">
                  <c:v>14.374846666666659</c:v>
                </c:pt>
                <c:pt idx="140">
                  <c:v>12.708179999999993</c:v>
                </c:pt>
                <c:pt idx="142">
                  <c:v>11.041513333333326</c:v>
                </c:pt>
                <c:pt idx="144">
                  <c:v>9.3748466666666594</c:v>
                </c:pt>
                <c:pt idx="146">
                  <c:v>7.7081799999999934</c:v>
                </c:pt>
                <c:pt idx="148">
                  <c:v>6.0415133333333264</c:v>
                </c:pt>
                <c:pt idx="150">
                  <c:v>4.3748466666666594</c:v>
                </c:pt>
                <c:pt idx="152">
                  <c:v>2.7081799999999929</c:v>
                </c:pt>
                <c:pt idx="154">
                  <c:v>1.0415133333333264</c:v>
                </c:pt>
                <c:pt idx="156">
                  <c:v>-0.62515333333334033</c:v>
                </c:pt>
                <c:pt idx="158">
                  <c:v>-2.2918200000000071</c:v>
                </c:pt>
                <c:pt idx="160">
                  <c:v>-3.958486666666674</c:v>
                </c:pt>
                <c:pt idx="162">
                  <c:v>-5.6251533333333406</c:v>
                </c:pt>
                <c:pt idx="164">
                  <c:v>-7.2918200000000075</c:v>
                </c:pt>
                <c:pt idx="166">
                  <c:v>-8.9584866666666727</c:v>
                </c:pt>
                <c:pt idx="168">
                  <c:v>-10.625153333333341</c:v>
                </c:pt>
                <c:pt idx="170">
                  <c:v>-5.1138200000000023</c:v>
                </c:pt>
                <c:pt idx="172">
                  <c:v>-3.5471533333333354</c:v>
                </c:pt>
                <c:pt idx="174">
                  <c:v>-1.9804866666666687</c:v>
                </c:pt>
                <c:pt idx="176">
                  <c:v>-1.9804866666666687</c:v>
                </c:pt>
                <c:pt idx="178">
                  <c:v>-1.9804866666666687</c:v>
                </c:pt>
                <c:pt idx="180">
                  <c:v>-2.6471533333333355</c:v>
                </c:pt>
                <c:pt idx="182">
                  <c:v>-3.313820000000002</c:v>
                </c:pt>
                <c:pt idx="184">
                  <c:v>-3.793820000000002</c:v>
                </c:pt>
                <c:pt idx="186">
                  <c:v>-4.4604866666666689</c:v>
                </c:pt>
                <c:pt idx="188">
                  <c:v>-3.8604866666666688</c:v>
                </c:pt>
                <c:pt idx="190">
                  <c:v>-4.5271533333333354</c:v>
                </c:pt>
                <c:pt idx="192">
                  <c:v>-5.1938200000000023</c:v>
                </c:pt>
                <c:pt idx="194">
                  <c:v>-5.8604866666666684</c:v>
                </c:pt>
                <c:pt idx="196">
                  <c:v>-6.5271533333333354</c:v>
                </c:pt>
                <c:pt idx="198">
                  <c:v>-5.3167933333333348</c:v>
                </c:pt>
                <c:pt idx="200">
                  <c:v>-3.7413933333333387</c:v>
                </c:pt>
                <c:pt idx="202">
                  <c:v>-2.1978333333333406</c:v>
                </c:pt>
                <c:pt idx="204">
                  <c:v>-0.76490000000000391</c:v>
                </c:pt>
                <c:pt idx="206">
                  <c:v>0.74043333333332462</c:v>
                </c:pt>
                <c:pt idx="208">
                  <c:v>2.1617666666666628</c:v>
                </c:pt>
                <c:pt idx="210">
                  <c:v>3.4303000000000008</c:v>
                </c:pt>
                <c:pt idx="212">
                  <c:v>3.8569666666666667</c:v>
                </c:pt>
                <c:pt idx="214">
                  <c:v>4.3703000000000003</c:v>
                </c:pt>
                <c:pt idx="216">
                  <c:v>5.9540333333333306</c:v>
                </c:pt>
                <c:pt idx="218">
                  <c:v>7.4449666666666596</c:v>
                </c:pt>
                <c:pt idx="220">
                  <c:v>9.1838999999999942</c:v>
                </c:pt>
                <c:pt idx="222">
                  <c:v>9.6238999999999937</c:v>
                </c:pt>
                <c:pt idx="224">
                  <c:v>10.960299999999988</c:v>
                </c:pt>
                <c:pt idx="226">
                  <c:v>11.500299999999989</c:v>
                </c:pt>
                <c:pt idx="228">
                  <c:v>12.744773333333312</c:v>
                </c:pt>
                <c:pt idx="230">
                  <c:v>14.135106666666639</c:v>
                </c:pt>
                <c:pt idx="232">
                  <c:v>15.154739999999972</c:v>
                </c:pt>
                <c:pt idx="234">
                  <c:v>16.295739999999981</c:v>
                </c:pt>
                <c:pt idx="236">
                  <c:v>19.557073333333321</c:v>
                </c:pt>
                <c:pt idx="238">
                  <c:v>22.594406666666643</c:v>
                </c:pt>
                <c:pt idx="240">
                  <c:v>25.855739999999983</c:v>
                </c:pt>
                <c:pt idx="242">
                  <c:v>24.189073333333315</c:v>
                </c:pt>
                <c:pt idx="244">
                  <c:v>22.522406666666647</c:v>
                </c:pt>
                <c:pt idx="246">
                  <c:v>20.85573999999998</c:v>
                </c:pt>
                <c:pt idx="248">
                  <c:v>17.922406666666649</c:v>
                </c:pt>
                <c:pt idx="250">
                  <c:v>14.989073333333314</c:v>
                </c:pt>
                <c:pt idx="252">
                  <c:v>12.055739999999982</c:v>
                </c:pt>
                <c:pt idx="254">
                  <c:v>9.4890733333333142</c:v>
                </c:pt>
                <c:pt idx="256">
                  <c:v>6.9224066666666477</c:v>
                </c:pt>
                <c:pt idx="258">
                  <c:v>8.3340733333333148</c:v>
                </c:pt>
                <c:pt idx="260">
                  <c:v>14.22251999999998</c:v>
                </c:pt>
                <c:pt idx="262">
                  <c:v>16.327186666666652</c:v>
                </c:pt>
                <c:pt idx="264">
                  <c:v>18.413853333333318</c:v>
                </c:pt>
                <c:pt idx="266">
                  <c:v>23.087753333333314</c:v>
                </c:pt>
                <c:pt idx="268">
                  <c:v>28.22878666666664</c:v>
                </c:pt>
                <c:pt idx="270">
                  <c:v>32.226369999999974</c:v>
                </c:pt>
                <c:pt idx="272">
                  <c:v>37.162454999999973</c:v>
                </c:pt>
                <c:pt idx="274">
                  <c:v>34.229121666666643</c:v>
                </c:pt>
                <c:pt idx="276">
                  <c:v>36.106454999999968</c:v>
                </c:pt>
                <c:pt idx="278">
                  <c:v>33.173121666666624</c:v>
                </c:pt>
                <c:pt idx="280">
                  <c:v>35.549121666666636</c:v>
                </c:pt>
                <c:pt idx="282">
                  <c:v>32.615788333333306</c:v>
                </c:pt>
                <c:pt idx="284">
                  <c:v>29.682454999999976</c:v>
                </c:pt>
                <c:pt idx="286">
                  <c:v>32.175788333333308</c:v>
                </c:pt>
                <c:pt idx="288">
                  <c:v>37.925121666666648</c:v>
                </c:pt>
                <c:pt idx="290">
                  <c:v>39.685121666666653</c:v>
                </c:pt>
                <c:pt idx="292">
                  <c:v>41.638721666666655</c:v>
                </c:pt>
                <c:pt idx="294">
                  <c:v>48.674732333333324</c:v>
                </c:pt>
                <c:pt idx="296">
                  <c:v>51.725398999999982</c:v>
                </c:pt>
                <c:pt idx="298">
                  <c:v>48.058732333333317</c:v>
                </c:pt>
                <c:pt idx="300">
                  <c:v>44.392065666666653</c:v>
                </c:pt>
                <c:pt idx="302">
                  <c:v>40.725398999999982</c:v>
                </c:pt>
                <c:pt idx="304">
                  <c:v>37.058732333333317</c:v>
                </c:pt>
                <c:pt idx="306">
                  <c:v>38.892065666666653</c:v>
                </c:pt>
                <c:pt idx="308">
                  <c:v>35.225398999999982</c:v>
                </c:pt>
                <c:pt idx="310">
                  <c:v>41.049766999999996</c:v>
                </c:pt>
                <c:pt idx="312">
                  <c:v>37.749766999999999</c:v>
                </c:pt>
                <c:pt idx="314">
                  <c:v>34.449766999999994</c:v>
                </c:pt>
                <c:pt idx="316">
                  <c:v>40.107286999999999</c:v>
                </c:pt>
                <c:pt idx="318">
                  <c:v>36.807286999999995</c:v>
                </c:pt>
                <c:pt idx="320">
                  <c:v>33.507286999999998</c:v>
                </c:pt>
                <c:pt idx="322">
                  <c:v>30.207287000000001</c:v>
                </c:pt>
                <c:pt idx="324">
                  <c:v>26.907286999999997</c:v>
                </c:pt>
                <c:pt idx="326">
                  <c:v>23.607286999999996</c:v>
                </c:pt>
                <c:pt idx="328">
                  <c:v>20.307286999999995</c:v>
                </c:pt>
                <c:pt idx="330">
                  <c:v>19.973953666666663</c:v>
                </c:pt>
                <c:pt idx="332">
                  <c:v>21.015620333333331</c:v>
                </c:pt>
                <c:pt idx="334">
                  <c:v>19.98562033333333</c:v>
                </c:pt>
                <c:pt idx="336">
                  <c:v>21.774953666666676</c:v>
                </c:pt>
                <c:pt idx="338">
                  <c:v>21.108287000000008</c:v>
                </c:pt>
                <c:pt idx="340">
                  <c:v>18.501620333333342</c:v>
                </c:pt>
                <c:pt idx="342">
                  <c:v>15.988287000000007</c:v>
                </c:pt>
                <c:pt idx="344">
                  <c:v>13.598287000000006</c:v>
                </c:pt>
                <c:pt idx="346">
                  <c:v>11.71162033333334</c:v>
                </c:pt>
                <c:pt idx="348">
                  <c:v>9.9749536666666732</c:v>
                </c:pt>
                <c:pt idx="350">
                  <c:v>8.1649536666666727</c:v>
                </c:pt>
                <c:pt idx="352">
                  <c:v>12.727132039999997</c:v>
                </c:pt>
                <c:pt idx="354">
                  <c:v>16.966753706666665</c:v>
                </c:pt>
                <c:pt idx="356">
                  <c:v>21.059640373333337</c:v>
                </c:pt>
                <c:pt idx="358">
                  <c:v>18.336307040000005</c:v>
                </c:pt>
                <c:pt idx="360">
                  <c:v>17.669640373333337</c:v>
                </c:pt>
                <c:pt idx="362">
                  <c:v>18.359640373333338</c:v>
                </c:pt>
                <c:pt idx="364">
                  <c:v>17.69297370666667</c:v>
                </c:pt>
                <c:pt idx="366">
                  <c:v>18.609640373333338</c:v>
                </c:pt>
                <c:pt idx="368">
                  <c:v>16.379640373333338</c:v>
                </c:pt>
                <c:pt idx="370">
                  <c:v>13.822973706666671</c:v>
                </c:pt>
                <c:pt idx="372">
                  <c:v>18.130489040000004</c:v>
                </c:pt>
                <c:pt idx="374">
                  <c:v>19.26382237333334</c:v>
                </c:pt>
                <c:pt idx="376">
                  <c:v>17.227155706666672</c:v>
                </c:pt>
                <c:pt idx="378">
                  <c:v>14.927155706666673</c:v>
                </c:pt>
                <c:pt idx="380">
                  <c:v>19.278547706666675</c:v>
                </c:pt>
                <c:pt idx="382">
                  <c:v>20.656147706666669</c:v>
                </c:pt>
                <c:pt idx="384">
                  <c:v>24.710177040000005</c:v>
                </c:pt>
                <c:pt idx="386">
                  <c:v>26.019043706666682</c:v>
                </c:pt>
                <c:pt idx="388">
                  <c:v>30.605710373333352</c:v>
                </c:pt>
                <c:pt idx="390">
                  <c:v>28.255710373333347</c:v>
                </c:pt>
                <c:pt idx="392">
                  <c:v>26.032377040000014</c:v>
                </c:pt>
                <c:pt idx="394">
                  <c:v>23.915710373333347</c:v>
                </c:pt>
                <c:pt idx="396">
                  <c:v>21.84571037333335</c:v>
                </c:pt>
                <c:pt idx="398">
                  <c:v>19.832377040000015</c:v>
                </c:pt>
                <c:pt idx="400">
                  <c:v>20.532377040000014</c:v>
                </c:pt>
                <c:pt idx="402">
                  <c:v>21.182377040000016</c:v>
                </c:pt>
                <c:pt idx="404">
                  <c:v>21.849043706666681</c:v>
                </c:pt>
                <c:pt idx="406">
                  <c:v>21.782377040000018</c:v>
                </c:pt>
                <c:pt idx="408">
                  <c:v>21.715710373333348</c:v>
                </c:pt>
                <c:pt idx="410">
                  <c:v>21.649043706666681</c:v>
                </c:pt>
                <c:pt idx="412">
                  <c:v>21.582377040000019</c:v>
                </c:pt>
                <c:pt idx="414">
                  <c:v>21.515710373333349</c:v>
                </c:pt>
                <c:pt idx="416">
                  <c:v>21.449043706666682</c:v>
                </c:pt>
                <c:pt idx="418">
                  <c:v>25.508927040000028</c:v>
                </c:pt>
                <c:pt idx="420">
                  <c:v>29.745632040000032</c:v>
                </c:pt>
                <c:pt idx="422">
                  <c:v>34.130773706666709</c:v>
                </c:pt>
                <c:pt idx="424">
                  <c:v>31.847440373333374</c:v>
                </c:pt>
                <c:pt idx="426">
                  <c:v>35.958202440000051</c:v>
                </c:pt>
                <c:pt idx="428">
                  <c:v>40.561831773333374</c:v>
                </c:pt>
                <c:pt idx="430">
                  <c:v>45.04638237333338</c:v>
                </c:pt>
                <c:pt idx="432">
                  <c:v>42.796382373333373</c:v>
                </c:pt>
                <c:pt idx="434">
                  <c:v>44.551382373333375</c:v>
                </c:pt>
                <c:pt idx="436">
                  <c:v>42.444715706666706</c:v>
                </c:pt>
                <c:pt idx="438">
                  <c:v>46.59509437333336</c:v>
                </c:pt>
                <c:pt idx="440">
                  <c:v>51.176374373333353</c:v>
                </c:pt>
                <c:pt idx="442">
                  <c:v>56.024347706666688</c:v>
                </c:pt>
                <c:pt idx="444">
                  <c:v>53.981014373333359</c:v>
                </c:pt>
                <c:pt idx="446">
                  <c:v>51.994347706666687</c:v>
                </c:pt>
                <c:pt idx="448">
                  <c:v>51.994347706666687</c:v>
                </c:pt>
                <c:pt idx="450">
                  <c:v>51.32768104000003</c:v>
                </c:pt>
                <c:pt idx="452">
                  <c:v>52.361014373333362</c:v>
                </c:pt>
                <c:pt idx="454">
                  <c:v>51.69434770666669</c:v>
                </c:pt>
              </c:numCache>
            </c:numRef>
          </c:val>
          <c:smooth val="1"/>
        </c:ser>
        <c:dLbls>
          <c:showLegendKey val="0"/>
          <c:showVal val="0"/>
          <c:showCatName val="0"/>
          <c:showSerName val="0"/>
          <c:showPercent val="0"/>
          <c:showBubbleSize val="0"/>
        </c:dLbls>
        <c:marker val="1"/>
        <c:smooth val="0"/>
        <c:axId val="147233792"/>
        <c:axId val="148468480"/>
      </c:lineChart>
      <c:catAx>
        <c:axId val="147233792"/>
        <c:scaling>
          <c:orientation val="minMax"/>
        </c:scaling>
        <c:delete val="0"/>
        <c:axPos val="b"/>
        <c:numFmt formatCode="General" sourceLinked="1"/>
        <c:majorTickMark val="none"/>
        <c:minorTickMark val="none"/>
        <c:tickLblPos val="nextTo"/>
        <c:crossAx val="148468480"/>
        <c:crosses val="autoZero"/>
        <c:auto val="1"/>
        <c:lblAlgn val="ctr"/>
        <c:lblOffset val="100"/>
        <c:tickMarkSkip val="5"/>
        <c:noMultiLvlLbl val="0"/>
      </c:catAx>
      <c:valAx>
        <c:axId val="148468480"/>
        <c:scaling>
          <c:orientation val="minMax"/>
        </c:scaling>
        <c:delete val="0"/>
        <c:axPos val="l"/>
        <c:majorGridlines/>
        <c:title>
          <c:tx>
            <c:rich>
              <a:bodyPr/>
              <a:lstStyle/>
              <a:p>
                <a:pPr>
                  <a:defRPr/>
                </a:pPr>
                <a:r>
                  <a:rPr lang="ru-RU"/>
                  <a:t>Доходность</a:t>
                </a:r>
                <a:r>
                  <a:rPr lang="ru-RU" baseline="0"/>
                  <a:t> %</a:t>
                </a:r>
                <a:endParaRPr lang="ru-RU"/>
              </a:p>
            </c:rich>
          </c:tx>
          <c:layout>
            <c:manualLayout>
              <c:xMode val="edge"/>
              <c:yMode val="edge"/>
              <c:x val="1.3643849130326045E-2"/>
              <c:y val="0.25569780227300726"/>
            </c:manualLayout>
          </c:layout>
          <c:overlay val="0"/>
        </c:title>
        <c:numFmt formatCode="0" sourceLinked="1"/>
        <c:majorTickMark val="none"/>
        <c:minorTickMark val="none"/>
        <c:tickLblPos val="nextTo"/>
        <c:crossAx val="147233792"/>
        <c:crosses val="autoZero"/>
        <c:crossBetween val="between"/>
      </c:valAx>
      <c:spPr>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c:spPr>
    </c:plotArea>
    <c:legend>
      <c:legendPos val="r"/>
      <c:layout>
        <c:manualLayout>
          <c:xMode val="edge"/>
          <c:yMode val="edge"/>
          <c:x val="0.66291610642159382"/>
          <c:y val="3.9040792769446289E-2"/>
          <c:w val="0.14437690207605758"/>
          <c:h val="8.2311959145988295E-2"/>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16</xdr:col>
      <xdr:colOff>17991</xdr:colOff>
      <xdr:row>31</xdr:row>
      <xdr:rowOff>8862</xdr:rowOff>
    </xdr:from>
    <xdr:to>
      <xdr:col>20</xdr:col>
      <xdr:colOff>486832</xdr:colOff>
      <xdr:row>45</xdr:row>
      <xdr:rowOff>158750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28324" y="6200112"/>
          <a:ext cx="2924175" cy="2816888"/>
        </a:xfrm>
        <a:prstGeom prst="rect">
          <a:avLst/>
        </a:prstGeom>
      </xdr:spPr>
    </xdr:pic>
    <xdr:clientData/>
  </xdr:twoCellAnchor>
  <xdr:twoCellAnchor editAs="oneCell">
    <xdr:from>
      <xdr:col>0</xdr:col>
      <xdr:colOff>281721</xdr:colOff>
      <xdr:row>3</xdr:row>
      <xdr:rowOff>188688</xdr:rowOff>
    </xdr:from>
    <xdr:to>
      <xdr:col>8</xdr:col>
      <xdr:colOff>338667</xdr:colOff>
      <xdr:row>23</xdr:row>
      <xdr:rowOff>31750</xdr:rowOff>
    </xdr:to>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721" y="1035355"/>
          <a:ext cx="5856613" cy="36530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xdr:row>
      <xdr:rowOff>446013</xdr:rowOff>
    </xdr:from>
    <xdr:to>
      <xdr:col>3</xdr:col>
      <xdr:colOff>698497</xdr:colOff>
      <xdr:row>14</xdr:row>
      <xdr:rowOff>619125</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529732"/>
          <a:ext cx="2520153" cy="1411362"/>
        </a:xfrm>
        <a:prstGeom prst="rect">
          <a:avLst/>
        </a:prstGeom>
      </xdr:spPr>
    </xdr:pic>
    <xdr:clientData/>
  </xdr:twoCellAnchor>
  <xdr:twoCellAnchor>
    <xdr:from>
      <xdr:col>0</xdr:col>
      <xdr:colOff>18142</xdr:colOff>
      <xdr:row>5</xdr:row>
      <xdr:rowOff>21166</xdr:rowOff>
    </xdr:from>
    <xdr:to>
      <xdr:col>3</xdr:col>
      <xdr:colOff>684891</xdr:colOff>
      <xdr:row>11</xdr:row>
      <xdr:rowOff>388560</xdr:rowOff>
    </xdr:to>
    <xdr:graphicFrame macro="">
      <xdr:nvGraphicFramePr>
        <xdr:cNvPr id="2" name="Диаграмма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39118</xdr:colOff>
      <xdr:row>3</xdr:row>
      <xdr:rowOff>142686</xdr:rowOff>
    </xdr:from>
    <xdr:to>
      <xdr:col>24</xdr:col>
      <xdr:colOff>500062</xdr:colOff>
      <xdr:row>11</xdr:row>
      <xdr:rowOff>478330</xdr:rowOff>
    </xdr:to>
    <xdr:graphicFrame macro="">
      <xdr:nvGraphicFramePr>
        <xdr:cNvPr id="5" name="Диаграмма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zoomScale="80" zoomScaleNormal="80" workbookViewId="0">
      <selection activeCell="J5" sqref="J5:S22"/>
    </sheetView>
  </sheetViews>
  <sheetFormatPr defaultRowHeight="15" x14ac:dyDescent="0.25"/>
  <cols>
    <col min="1" max="1" width="22.5703125" style="6" customWidth="1"/>
    <col min="2" max="16384" width="9.140625" style="6"/>
  </cols>
  <sheetData>
    <row r="1" spans="1:21" ht="21.75" customHeight="1" thickBot="1" x14ac:dyDescent="0.3">
      <c r="A1" s="396" t="s">
        <v>249</v>
      </c>
      <c r="B1" s="396"/>
      <c r="C1" s="396"/>
      <c r="D1" s="396"/>
      <c r="E1" s="396"/>
      <c r="F1" s="396"/>
      <c r="G1" s="396"/>
      <c r="H1" s="396"/>
      <c r="I1" s="396"/>
      <c r="J1" s="396"/>
      <c r="K1" s="396"/>
      <c r="L1" s="397"/>
      <c r="M1" s="398" t="s">
        <v>214</v>
      </c>
      <c r="N1" s="399"/>
      <c r="O1" s="400" t="s">
        <v>215</v>
      </c>
      <c r="P1" s="401"/>
      <c r="Q1" s="400" t="s">
        <v>219</v>
      </c>
      <c r="R1" s="402"/>
      <c r="S1" s="403"/>
      <c r="T1" s="404"/>
      <c r="U1" s="404"/>
    </row>
    <row r="2" spans="1:21" ht="30" customHeight="1" x14ac:dyDescent="0.25">
      <c r="A2" s="405" t="s">
        <v>251</v>
      </c>
      <c r="B2" s="405"/>
      <c r="C2" s="405"/>
      <c r="D2" s="405"/>
      <c r="E2" s="405"/>
      <c r="F2" s="405"/>
      <c r="G2" s="405"/>
      <c r="H2" s="405"/>
      <c r="I2" s="405"/>
      <c r="J2" s="405"/>
      <c r="K2" s="405"/>
      <c r="L2" s="405"/>
      <c r="M2" s="405"/>
      <c r="N2" s="405"/>
      <c r="O2" s="405"/>
      <c r="P2" s="405"/>
      <c r="Q2" s="405"/>
      <c r="R2" s="405"/>
      <c r="S2" s="405"/>
      <c r="T2" s="404"/>
      <c r="U2" s="404"/>
    </row>
    <row r="3" spans="1:21" x14ac:dyDescent="0.25">
      <c r="A3" s="405"/>
      <c r="B3" s="405"/>
      <c r="C3" s="405"/>
      <c r="D3" s="405"/>
      <c r="E3" s="405"/>
      <c r="F3" s="405"/>
      <c r="G3" s="405"/>
      <c r="H3" s="405"/>
      <c r="I3" s="405"/>
      <c r="J3" s="405"/>
      <c r="K3" s="405"/>
      <c r="L3" s="405"/>
      <c r="M3" s="405"/>
      <c r="N3" s="405"/>
      <c r="O3" s="405"/>
      <c r="P3" s="405"/>
      <c r="Q3" s="405"/>
      <c r="R3" s="405"/>
      <c r="S3" s="405"/>
      <c r="T3" s="404"/>
      <c r="U3" s="404"/>
    </row>
    <row r="4" spans="1:21" x14ac:dyDescent="0.25">
      <c r="A4" s="405"/>
      <c r="B4" s="405"/>
      <c r="C4" s="405"/>
      <c r="D4" s="405"/>
      <c r="E4" s="405"/>
      <c r="F4" s="405"/>
      <c r="G4" s="405"/>
      <c r="H4" s="405"/>
      <c r="I4" s="405"/>
      <c r="J4" s="405"/>
      <c r="K4" s="405"/>
      <c r="L4" s="405"/>
      <c r="M4" s="405"/>
      <c r="N4" s="405"/>
      <c r="O4" s="405"/>
      <c r="P4" s="405"/>
      <c r="Q4" s="405"/>
      <c r="R4" s="405"/>
      <c r="S4" s="405"/>
      <c r="T4" s="404"/>
      <c r="U4" s="404"/>
    </row>
    <row r="5" spans="1:21" ht="15" customHeight="1" x14ac:dyDescent="0.25">
      <c r="A5" s="406"/>
      <c r="B5" s="406"/>
      <c r="C5" s="406"/>
      <c r="D5" s="406"/>
      <c r="E5" s="406"/>
      <c r="F5" s="406"/>
      <c r="G5" s="406"/>
      <c r="H5" s="406"/>
      <c r="I5" s="407"/>
      <c r="J5" s="408" t="s">
        <v>248</v>
      </c>
      <c r="K5" s="408"/>
      <c r="L5" s="408"/>
      <c r="M5" s="408"/>
      <c r="N5" s="408"/>
      <c r="O5" s="408"/>
      <c r="P5" s="408"/>
      <c r="Q5" s="408"/>
      <c r="R5" s="408"/>
      <c r="S5" s="408"/>
      <c r="T5" s="404"/>
      <c r="U5" s="404"/>
    </row>
    <row r="6" spans="1:21" x14ac:dyDescent="0.25">
      <c r="A6" s="406"/>
      <c r="B6" s="406"/>
      <c r="C6" s="406"/>
      <c r="D6" s="406"/>
      <c r="E6" s="406"/>
      <c r="F6" s="406"/>
      <c r="G6" s="406"/>
      <c r="H6" s="406"/>
      <c r="I6" s="407"/>
      <c r="J6" s="408"/>
      <c r="K6" s="408"/>
      <c r="L6" s="408"/>
      <c r="M6" s="408"/>
      <c r="N6" s="408"/>
      <c r="O6" s="408"/>
      <c r="P6" s="408"/>
      <c r="Q6" s="408"/>
      <c r="R6" s="408"/>
      <c r="S6" s="408"/>
      <c r="T6" s="404"/>
      <c r="U6" s="404"/>
    </row>
    <row r="7" spans="1:21" x14ac:dyDescent="0.25">
      <c r="A7" s="406"/>
      <c r="B7" s="406"/>
      <c r="C7" s="406"/>
      <c r="D7" s="406"/>
      <c r="E7" s="406"/>
      <c r="F7" s="406"/>
      <c r="G7" s="406"/>
      <c r="H7" s="406"/>
      <c r="I7" s="407"/>
      <c r="J7" s="408"/>
      <c r="K7" s="408"/>
      <c r="L7" s="408"/>
      <c r="M7" s="408"/>
      <c r="N7" s="408"/>
      <c r="O7" s="408"/>
      <c r="P7" s="408"/>
      <c r="Q7" s="408"/>
      <c r="R7" s="408"/>
      <c r="S7" s="408"/>
      <c r="T7" s="404"/>
      <c r="U7" s="404"/>
    </row>
    <row r="8" spans="1:21" x14ac:dyDescent="0.25">
      <c r="A8" s="406"/>
      <c r="B8" s="406"/>
      <c r="C8" s="406"/>
      <c r="D8" s="406"/>
      <c r="E8" s="406"/>
      <c r="F8" s="406"/>
      <c r="G8" s="406"/>
      <c r="H8" s="406"/>
      <c r="I8" s="407"/>
      <c r="J8" s="408"/>
      <c r="K8" s="408"/>
      <c r="L8" s="408"/>
      <c r="M8" s="408"/>
      <c r="N8" s="408"/>
      <c r="O8" s="408"/>
      <c r="P8" s="408"/>
      <c r="Q8" s="408"/>
      <c r="R8" s="408"/>
      <c r="S8" s="408"/>
      <c r="T8" s="404"/>
      <c r="U8" s="404"/>
    </row>
    <row r="9" spans="1:21" x14ac:dyDescent="0.25">
      <c r="A9" s="406"/>
      <c r="B9" s="406"/>
      <c r="C9" s="406"/>
      <c r="D9" s="406"/>
      <c r="E9" s="406"/>
      <c r="F9" s="406"/>
      <c r="G9" s="406"/>
      <c r="H9" s="406"/>
      <c r="I9" s="407"/>
      <c r="J9" s="408"/>
      <c r="K9" s="408"/>
      <c r="L9" s="408"/>
      <c r="M9" s="408"/>
      <c r="N9" s="408"/>
      <c r="O9" s="408"/>
      <c r="P9" s="408"/>
      <c r="Q9" s="408"/>
      <c r="R9" s="408"/>
      <c r="S9" s="408"/>
      <c r="T9" s="404"/>
      <c r="U9" s="404"/>
    </row>
    <row r="10" spans="1:21" x14ac:dyDescent="0.25">
      <c r="A10" s="406"/>
      <c r="B10" s="406"/>
      <c r="C10" s="406"/>
      <c r="D10" s="406"/>
      <c r="E10" s="406"/>
      <c r="F10" s="406"/>
      <c r="G10" s="406"/>
      <c r="H10" s="406"/>
      <c r="I10" s="407"/>
      <c r="J10" s="408"/>
      <c r="K10" s="408"/>
      <c r="L10" s="408"/>
      <c r="M10" s="408"/>
      <c r="N10" s="408"/>
      <c r="O10" s="408"/>
      <c r="P10" s="408"/>
      <c r="Q10" s="408"/>
      <c r="R10" s="408"/>
      <c r="S10" s="408"/>
      <c r="T10" s="404"/>
      <c r="U10" s="404"/>
    </row>
    <row r="11" spans="1:21" x14ac:dyDescent="0.25">
      <c r="A11" s="406"/>
      <c r="B11" s="406"/>
      <c r="C11" s="406"/>
      <c r="D11" s="406"/>
      <c r="E11" s="406"/>
      <c r="F11" s="406"/>
      <c r="G11" s="406"/>
      <c r="H11" s="406"/>
      <c r="I11" s="407"/>
      <c r="J11" s="408"/>
      <c r="K11" s="408"/>
      <c r="L11" s="408"/>
      <c r="M11" s="408"/>
      <c r="N11" s="408"/>
      <c r="O11" s="408"/>
      <c r="P11" s="408"/>
      <c r="Q11" s="408"/>
      <c r="R11" s="408"/>
      <c r="S11" s="408"/>
      <c r="T11" s="404"/>
      <c r="U11" s="404"/>
    </row>
    <row r="12" spans="1:21" x14ac:dyDescent="0.25">
      <c r="A12" s="406"/>
      <c r="B12" s="406"/>
      <c r="C12" s="406"/>
      <c r="D12" s="406"/>
      <c r="E12" s="406"/>
      <c r="F12" s="406"/>
      <c r="G12" s="406"/>
      <c r="H12" s="406"/>
      <c r="I12" s="407"/>
      <c r="J12" s="408"/>
      <c r="K12" s="408"/>
      <c r="L12" s="408"/>
      <c r="M12" s="408"/>
      <c r="N12" s="408"/>
      <c r="O12" s="408"/>
      <c r="P12" s="408"/>
      <c r="Q12" s="408"/>
      <c r="R12" s="408"/>
      <c r="S12" s="408"/>
      <c r="T12" s="404"/>
      <c r="U12" s="404"/>
    </row>
    <row r="13" spans="1:21" x14ac:dyDescent="0.25">
      <c r="A13" s="406"/>
      <c r="B13" s="406"/>
      <c r="C13" s="406"/>
      <c r="D13" s="406"/>
      <c r="E13" s="406"/>
      <c r="F13" s="406"/>
      <c r="G13" s="406"/>
      <c r="H13" s="406"/>
      <c r="I13" s="407"/>
      <c r="J13" s="408"/>
      <c r="K13" s="408"/>
      <c r="L13" s="408"/>
      <c r="M13" s="408"/>
      <c r="N13" s="408"/>
      <c r="O13" s="408"/>
      <c r="P13" s="408"/>
      <c r="Q13" s="408"/>
      <c r="R13" s="408"/>
      <c r="S13" s="408"/>
      <c r="T13" s="404"/>
      <c r="U13" s="404"/>
    </row>
    <row r="14" spans="1:21" x14ac:dyDescent="0.25">
      <c r="A14" s="406"/>
      <c r="B14" s="406"/>
      <c r="C14" s="406"/>
      <c r="D14" s="406"/>
      <c r="E14" s="406"/>
      <c r="F14" s="406"/>
      <c r="G14" s="406"/>
      <c r="H14" s="406"/>
      <c r="I14" s="407"/>
      <c r="J14" s="408"/>
      <c r="K14" s="408"/>
      <c r="L14" s="408"/>
      <c r="M14" s="408"/>
      <c r="N14" s="408"/>
      <c r="O14" s="408"/>
      <c r="P14" s="408"/>
      <c r="Q14" s="408"/>
      <c r="R14" s="408"/>
      <c r="S14" s="408"/>
      <c r="T14" s="404"/>
      <c r="U14" s="404"/>
    </row>
    <row r="15" spans="1:21" x14ac:dyDescent="0.25">
      <c r="A15" s="406"/>
      <c r="B15" s="406"/>
      <c r="C15" s="406"/>
      <c r="D15" s="406"/>
      <c r="E15" s="406"/>
      <c r="F15" s="406"/>
      <c r="G15" s="406"/>
      <c r="H15" s="406"/>
      <c r="I15" s="407"/>
      <c r="J15" s="408"/>
      <c r="K15" s="408"/>
      <c r="L15" s="408"/>
      <c r="M15" s="408"/>
      <c r="N15" s="408"/>
      <c r="O15" s="408"/>
      <c r="P15" s="408"/>
      <c r="Q15" s="408"/>
      <c r="R15" s="408"/>
      <c r="S15" s="408"/>
      <c r="T15" s="404"/>
      <c r="U15" s="404"/>
    </row>
    <row r="16" spans="1:21" x14ac:dyDescent="0.25">
      <c r="A16" s="406"/>
      <c r="B16" s="406"/>
      <c r="C16" s="406"/>
      <c r="D16" s="406"/>
      <c r="E16" s="406"/>
      <c r="F16" s="406"/>
      <c r="G16" s="406"/>
      <c r="H16" s="406"/>
      <c r="I16" s="407"/>
      <c r="J16" s="408"/>
      <c r="K16" s="408"/>
      <c r="L16" s="408"/>
      <c r="M16" s="408"/>
      <c r="N16" s="408"/>
      <c r="O16" s="408"/>
      <c r="P16" s="408"/>
      <c r="Q16" s="408"/>
      <c r="R16" s="408"/>
      <c r="S16" s="408"/>
      <c r="T16" s="404"/>
      <c r="U16" s="404"/>
    </row>
    <row r="17" spans="1:21" x14ac:dyDescent="0.25">
      <c r="A17" s="406"/>
      <c r="B17" s="406"/>
      <c r="C17" s="406"/>
      <c r="D17" s="406"/>
      <c r="E17" s="406"/>
      <c r="F17" s="406"/>
      <c r="G17" s="406"/>
      <c r="H17" s="406"/>
      <c r="I17" s="407"/>
      <c r="J17" s="408"/>
      <c r="K17" s="408"/>
      <c r="L17" s="408"/>
      <c r="M17" s="408"/>
      <c r="N17" s="408"/>
      <c r="O17" s="408"/>
      <c r="P17" s="408"/>
      <c r="Q17" s="408"/>
      <c r="R17" s="408"/>
      <c r="S17" s="408"/>
      <c r="T17" s="404"/>
      <c r="U17" s="404"/>
    </row>
    <row r="18" spans="1:21" x14ac:dyDescent="0.25">
      <c r="A18" s="406"/>
      <c r="B18" s="406"/>
      <c r="C18" s="406"/>
      <c r="D18" s="406"/>
      <c r="E18" s="406"/>
      <c r="F18" s="406"/>
      <c r="G18" s="406"/>
      <c r="H18" s="406"/>
      <c r="I18" s="407"/>
      <c r="J18" s="408"/>
      <c r="K18" s="408"/>
      <c r="L18" s="408"/>
      <c r="M18" s="408"/>
      <c r="N18" s="408"/>
      <c r="O18" s="408"/>
      <c r="P18" s="408"/>
      <c r="Q18" s="408"/>
      <c r="R18" s="408"/>
      <c r="S18" s="408"/>
      <c r="T18" s="404"/>
      <c r="U18" s="404"/>
    </row>
    <row r="19" spans="1:21" x14ac:dyDescent="0.25">
      <c r="A19" s="406"/>
      <c r="B19" s="406"/>
      <c r="C19" s="406"/>
      <c r="D19" s="406"/>
      <c r="E19" s="406"/>
      <c r="F19" s="406"/>
      <c r="G19" s="406"/>
      <c r="H19" s="406"/>
      <c r="I19" s="407"/>
      <c r="J19" s="408"/>
      <c r="K19" s="408"/>
      <c r="L19" s="408"/>
      <c r="M19" s="408"/>
      <c r="N19" s="408"/>
      <c r="O19" s="408"/>
      <c r="P19" s="408"/>
      <c r="Q19" s="408"/>
      <c r="R19" s="408"/>
      <c r="S19" s="408"/>
      <c r="T19" s="404"/>
      <c r="U19" s="404"/>
    </row>
    <row r="20" spans="1:21" x14ac:dyDescent="0.25">
      <c r="A20" s="406"/>
      <c r="B20" s="406"/>
      <c r="C20" s="406"/>
      <c r="D20" s="406"/>
      <c r="E20" s="406"/>
      <c r="F20" s="406"/>
      <c r="G20" s="406"/>
      <c r="H20" s="406"/>
      <c r="I20" s="407"/>
      <c r="J20" s="408"/>
      <c r="K20" s="408"/>
      <c r="L20" s="408"/>
      <c r="M20" s="408"/>
      <c r="N20" s="408"/>
      <c r="O20" s="408"/>
      <c r="P20" s="408"/>
      <c r="Q20" s="408"/>
      <c r="R20" s="408"/>
      <c r="S20" s="408"/>
      <c r="T20" s="404"/>
      <c r="U20" s="404"/>
    </row>
    <row r="21" spans="1:21" x14ac:dyDescent="0.25">
      <c r="A21" s="406"/>
      <c r="B21" s="406"/>
      <c r="C21" s="406"/>
      <c r="D21" s="406"/>
      <c r="E21" s="406"/>
      <c r="F21" s="406"/>
      <c r="G21" s="406"/>
      <c r="H21" s="406"/>
      <c r="I21" s="407"/>
      <c r="J21" s="408"/>
      <c r="K21" s="408"/>
      <c r="L21" s="408"/>
      <c r="M21" s="408"/>
      <c r="N21" s="408"/>
      <c r="O21" s="408"/>
      <c r="P21" s="408"/>
      <c r="Q21" s="408"/>
      <c r="R21" s="408"/>
      <c r="S21" s="408"/>
      <c r="T21" s="404"/>
      <c r="U21" s="404"/>
    </row>
    <row r="22" spans="1:21" x14ac:dyDescent="0.25">
      <c r="A22" s="406"/>
      <c r="B22" s="406"/>
      <c r="C22" s="406"/>
      <c r="D22" s="406"/>
      <c r="E22" s="406"/>
      <c r="F22" s="406"/>
      <c r="G22" s="406"/>
      <c r="H22" s="406"/>
      <c r="I22" s="407"/>
      <c r="J22" s="408"/>
      <c r="K22" s="408"/>
      <c r="L22" s="408"/>
      <c r="M22" s="408"/>
      <c r="N22" s="408"/>
      <c r="O22" s="408"/>
      <c r="P22" s="408"/>
      <c r="Q22" s="408"/>
      <c r="R22" s="408"/>
      <c r="S22" s="408"/>
      <c r="T22" s="404"/>
      <c r="U22" s="404"/>
    </row>
    <row r="23" spans="1:21" x14ac:dyDescent="0.25">
      <c r="A23" s="406"/>
      <c r="B23" s="406"/>
      <c r="C23" s="406"/>
      <c r="D23" s="406"/>
      <c r="E23" s="406"/>
      <c r="F23" s="406"/>
      <c r="G23" s="406"/>
      <c r="H23" s="406"/>
      <c r="I23" s="407"/>
      <c r="J23" s="407"/>
      <c r="K23" s="407"/>
      <c r="L23" s="407"/>
      <c r="M23" s="407"/>
      <c r="N23" s="407"/>
      <c r="O23" s="407"/>
      <c r="P23" s="407"/>
      <c r="Q23" s="407"/>
      <c r="R23" s="407"/>
      <c r="S23" s="407"/>
      <c r="T23" s="404"/>
      <c r="U23" s="404"/>
    </row>
    <row r="24" spans="1:21" x14ac:dyDescent="0.25">
      <c r="A24" s="409" t="s">
        <v>250</v>
      </c>
      <c r="B24" s="409"/>
      <c r="C24" s="409"/>
      <c r="D24" s="409"/>
      <c r="E24" s="409"/>
      <c r="F24" s="409"/>
      <c r="G24" s="409"/>
      <c r="H24" s="409"/>
      <c r="I24" s="409"/>
      <c r="J24" s="409"/>
      <c r="K24" s="409"/>
      <c r="L24" s="409"/>
      <c r="M24" s="409"/>
      <c r="N24" s="409"/>
      <c r="O24" s="409"/>
      <c r="P24" s="409"/>
      <c r="Q24" s="409"/>
      <c r="R24" s="409"/>
      <c r="S24" s="409"/>
      <c r="T24" s="404"/>
      <c r="U24" s="404"/>
    </row>
    <row r="25" spans="1:21" x14ac:dyDescent="0.25">
      <c r="A25" s="409"/>
      <c r="B25" s="409"/>
      <c r="C25" s="409"/>
      <c r="D25" s="409"/>
      <c r="E25" s="409"/>
      <c r="F25" s="409"/>
      <c r="G25" s="409"/>
      <c r="H25" s="409"/>
      <c r="I25" s="409"/>
      <c r="J25" s="409"/>
      <c r="K25" s="409"/>
      <c r="L25" s="409"/>
      <c r="M25" s="409"/>
      <c r="N25" s="409"/>
      <c r="O25" s="409"/>
      <c r="P25" s="409"/>
      <c r="Q25" s="409"/>
      <c r="R25" s="409"/>
      <c r="S25" s="409"/>
      <c r="T25" s="404"/>
      <c r="U25" s="404"/>
    </row>
    <row r="26" spans="1:21" x14ac:dyDescent="0.25">
      <c r="A26" s="409"/>
      <c r="B26" s="409"/>
      <c r="C26" s="409"/>
      <c r="D26" s="409"/>
      <c r="E26" s="409"/>
      <c r="F26" s="409"/>
      <c r="G26" s="409"/>
      <c r="H26" s="409"/>
      <c r="I26" s="409"/>
      <c r="J26" s="409"/>
      <c r="K26" s="409"/>
      <c r="L26" s="409"/>
      <c r="M26" s="409"/>
      <c r="N26" s="409"/>
      <c r="O26" s="409"/>
      <c r="P26" s="409"/>
      <c r="Q26" s="409"/>
      <c r="R26" s="409"/>
      <c r="S26" s="409"/>
      <c r="T26" s="404"/>
      <c r="U26" s="404"/>
    </row>
    <row r="27" spans="1:21" x14ac:dyDescent="0.25">
      <c r="A27" s="409"/>
      <c r="B27" s="409"/>
      <c r="C27" s="409"/>
      <c r="D27" s="409"/>
      <c r="E27" s="409"/>
      <c r="F27" s="409"/>
      <c r="G27" s="409"/>
      <c r="H27" s="409"/>
      <c r="I27" s="409"/>
      <c r="J27" s="409"/>
      <c r="K27" s="409"/>
      <c r="L27" s="409"/>
      <c r="M27" s="409"/>
      <c r="N27" s="409"/>
      <c r="O27" s="409"/>
      <c r="P27" s="409"/>
      <c r="Q27" s="409"/>
      <c r="R27" s="409"/>
      <c r="S27" s="409"/>
      <c r="T27" s="404"/>
      <c r="U27" s="404"/>
    </row>
    <row r="28" spans="1:21" x14ac:dyDescent="0.25">
      <c r="A28" s="409"/>
      <c r="B28" s="409"/>
      <c r="C28" s="409"/>
      <c r="D28" s="409"/>
      <c r="E28" s="409"/>
      <c r="F28" s="409"/>
      <c r="G28" s="409"/>
      <c r="H28" s="409"/>
      <c r="I28" s="409"/>
      <c r="J28" s="409"/>
      <c r="K28" s="409"/>
      <c r="L28" s="409"/>
      <c r="M28" s="409"/>
      <c r="N28" s="409"/>
      <c r="O28" s="409"/>
      <c r="P28" s="409"/>
      <c r="Q28" s="409"/>
      <c r="R28" s="409"/>
      <c r="S28" s="409"/>
      <c r="T28" s="404"/>
      <c r="U28" s="404"/>
    </row>
    <row r="29" spans="1:21" x14ac:dyDescent="0.25">
      <c r="A29" s="409"/>
      <c r="B29" s="409"/>
      <c r="C29" s="409"/>
      <c r="D29" s="409"/>
      <c r="E29" s="409"/>
      <c r="F29" s="409"/>
      <c r="G29" s="409"/>
      <c r="H29" s="409"/>
      <c r="I29" s="409"/>
      <c r="J29" s="409"/>
      <c r="K29" s="409"/>
      <c r="L29" s="409"/>
      <c r="M29" s="409"/>
      <c r="N29" s="409"/>
      <c r="O29" s="409"/>
      <c r="P29" s="409"/>
      <c r="Q29" s="409"/>
      <c r="R29" s="409"/>
      <c r="S29" s="409"/>
      <c r="T29" s="404"/>
      <c r="U29" s="404"/>
    </row>
    <row r="30" spans="1:21" x14ac:dyDescent="0.25">
      <c r="A30" s="409"/>
      <c r="B30" s="409"/>
      <c r="C30" s="409"/>
      <c r="D30" s="409"/>
      <c r="E30" s="409"/>
      <c r="F30" s="409"/>
      <c r="G30" s="409"/>
      <c r="H30" s="409"/>
      <c r="I30" s="409"/>
      <c r="J30" s="409"/>
      <c r="K30" s="409"/>
      <c r="L30" s="409"/>
      <c r="M30" s="409"/>
      <c r="N30" s="409"/>
      <c r="O30" s="409"/>
      <c r="P30" s="409"/>
      <c r="Q30" s="409"/>
      <c r="R30" s="409"/>
      <c r="S30" s="409"/>
      <c r="T30" s="404"/>
      <c r="U30" s="404"/>
    </row>
    <row r="31" spans="1:21" ht="15.75" thickBot="1" x14ac:dyDescent="0.3">
      <c r="A31" s="409"/>
      <c r="B31" s="409"/>
      <c r="C31" s="409"/>
      <c r="D31" s="409"/>
      <c r="E31" s="409"/>
      <c r="F31" s="409"/>
      <c r="G31" s="409"/>
      <c r="H31" s="409"/>
      <c r="I31" s="409"/>
      <c r="J31" s="409"/>
      <c r="K31" s="409"/>
      <c r="L31" s="409"/>
      <c r="M31" s="409"/>
      <c r="N31" s="409"/>
      <c r="O31" s="409"/>
      <c r="P31" s="409"/>
      <c r="Q31" s="409"/>
      <c r="R31" s="409"/>
      <c r="S31" s="409"/>
      <c r="T31" s="404"/>
      <c r="U31" s="404"/>
    </row>
    <row r="32" spans="1:21" ht="15" customHeight="1" x14ac:dyDescent="0.25">
      <c r="A32" s="410" t="s">
        <v>301</v>
      </c>
      <c r="B32" s="410"/>
      <c r="C32" s="410"/>
      <c r="D32" s="410"/>
      <c r="E32" s="410"/>
      <c r="F32" s="410"/>
      <c r="G32" s="410"/>
      <c r="H32" s="410"/>
      <c r="I32" s="410"/>
      <c r="J32" s="410"/>
      <c r="K32" s="410"/>
      <c r="L32" s="410"/>
      <c r="M32" s="410"/>
      <c r="N32" s="410"/>
      <c r="O32" s="410"/>
      <c r="P32" s="410"/>
      <c r="Q32" s="406"/>
      <c r="R32" s="406"/>
      <c r="S32" s="406"/>
    </row>
    <row r="33" spans="1:21" x14ac:dyDescent="0.25">
      <c r="A33" s="411"/>
      <c r="B33" s="411"/>
      <c r="C33" s="411"/>
      <c r="D33" s="411"/>
      <c r="E33" s="411"/>
      <c r="F33" s="411"/>
      <c r="G33" s="411"/>
      <c r="H33" s="411"/>
      <c r="I33" s="411"/>
      <c r="J33" s="411"/>
      <c r="K33" s="411"/>
      <c r="L33" s="411"/>
      <c r="M33" s="411"/>
      <c r="N33" s="411"/>
      <c r="O33" s="411"/>
      <c r="P33" s="411"/>
      <c r="Q33" s="406"/>
      <c r="R33" s="406"/>
      <c r="S33" s="406"/>
    </row>
    <row r="34" spans="1:21" x14ac:dyDescent="0.25">
      <c r="A34" s="411"/>
      <c r="B34" s="411"/>
      <c r="C34" s="411"/>
      <c r="D34" s="411"/>
      <c r="E34" s="411"/>
      <c r="F34" s="411"/>
      <c r="G34" s="411"/>
      <c r="H34" s="411"/>
      <c r="I34" s="411"/>
      <c r="J34" s="411"/>
      <c r="K34" s="411"/>
      <c r="L34" s="411"/>
      <c r="M34" s="411"/>
      <c r="N34" s="411"/>
      <c r="O34" s="411"/>
      <c r="P34" s="411"/>
      <c r="Q34" s="406"/>
      <c r="R34" s="406"/>
      <c r="S34" s="406"/>
    </row>
    <row r="35" spans="1:21" x14ac:dyDescent="0.25">
      <c r="A35" s="411"/>
      <c r="B35" s="411"/>
      <c r="C35" s="411"/>
      <c r="D35" s="411"/>
      <c r="E35" s="411"/>
      <c r="F35" s="411"/>
      <c r="G35" s="411"/>
      <c r="H35" s="411"/>
      <c r="I35" s="411"/>
      <c r="J35" s="411"/>
      <c r="K35" s="411"/>
      <c r="L35" s="411"/>
      <c r="M35" s="411"/>
      <c r="N35" s="411"/>
      <c r="O35" s="411"/>
      <c r="P35" s="411"/>
      <c r="Q35" s="406"/>
      <c r="R35" s="406"/>
      <c r="S35" s="406"/>
    </row>
    <row r="36" spans="1:21" x14ac:dyDescent="0.25">
      <c r="A36" s="411"/>
      <c r="B36" s="411"/>
      <c r="C36" s="411"/>
      <c r="D36" s="411"/>
      <c r="E36" s="411"/>
      <c r="F36" s="411"/>
      <c r="G36" s="411"/>
      <c r="H36" s="411"/>
      <c r="I36" s="411"/>
      <c r="J36" s="411"/>
      <c r="K36" s="411"/>
      <c r="L36" s="411"/>
      <c r="M36" s="411"/>
      <c r="N36" s="411"/>
      <c r="O36" s="411"/>
      <c r="P36" s="411"/>
      <c r="Q36" s="406"/>
      <c r="R36" s="406"/>
      <c r="S36" s="406"/>
    </row>
    <row r="37" spans="1:21" x14ac:dyDescent="0.25">
      <c r="A37" s="411"/>
      <c r="B37" s="411"/>
      <c r="C37" s="411"/>
      <c r="D37" s="411"/>
      <c r="E37" s="411"/>
      <c r="F37" s="411"/>
      <c r="G37" s="411"/>
      <c r="H37" s="411"/>
      <c r="I37" s="411"/>
      <c r="J37" s="411"/>
      <c r="K37" s="411"/>
      <c r="L37" s="411"/>
      <c r="M37" s="411"/>
      <c r="N37" s="411"/>
      <c r="O37" s="411"/>
      <c r="P37" s="411"/>
      <c r="Q37" s="406"/>
      <c r="R37" s="406"/>
      <c r="S37" s="406"/>
    </row>
    <row r="38" spans="1:21" x14ac:dyDescent="0.25">
      <c r="A38" s="411"/>
      <c r="B38" s="411"/>
      <c r="C38" s="411"/>
      <c r="D38" s="411"/>
      <c r="E38" s="411"/>
      <c r="F38" s="411"/>
      <c r="G38" s="411"/>
      <c r="H38" s="411"/>
      <c r="I38" s="411"/>
      <c r="J38" s="411"/>
      <c r="K38" s="411"/>
      <c r="L38" s="411"/>
      <c r="M38" s="411"/>
      <c r="N38" s="411"/>
      <c r="O38" s="411"/>
      <c r="P38" s="411"/>
      <c r="Q38" s="406"/>
      <c r="R38" s="406"/>
      <c r="S38" s="406"/>
    </row>
    <row r="39" spans="1:21" x14ac:dyDescent="0.25">
      <c r="A39" s="411"/>
      <c r="B39" s="411"/>
      <c r="C39" s="411"/>
      <c r="D39" s="411"/>
      <c r="E39" s="411"/>
      <c r="F39" s="411"/>
      <c r="G39" s="411"/>
      <c r="H39" s="411"/>
      <c r="I39" s="411"/>
      <c r="J39" s="411"/>
      <c r="K39" s="411"/>
      <c r="L39" s="411"/>
      <c r="M39" s="411"/>
      <c r="N39" s="411"/>
      <c r="O39" s="411"/>
      <c r="P39" s="411"/>
      <c r="Q39" s="406"/>
      <c r="R39" s="406"/>
      <c r="S39" s="406"/>
    </row>
    <row r="40" spans="1:21" x14ac:dyDescent="0.25">
      <c r="A40" s="411"/>
      <c r="B40" s="411"/>
      <c r="C40" s="411"/>
      <c r="D40" s="411"/>
      <c r="E40" s="411"/>
      <c r="F40" s="411"/>
      <c r="G40" s="411"/>
      <c r="H40" s="411"/>
      <c r="I40" s="411"/>
      <c r="J40" s="411"/>
      <c r="K40" s="411"/>
      <c r="L40" s="411"/>
      <c r="M40" s="411"/>
      <c r="N40" s="411"/>
      <c r="O40" s="411"/>
      <c r="P40" s="411"/>
      <c r="Q40" s="406"/>
      <c r="R40" s="406"/>
      <c r="S40" s="406"/>
    </row>
    <row r="41" spans="1:21" x14ac:dyDescent="0.25">
      <c r="A41" s="411"/>
      <c r="B41" s="411"/>
      <c r="C41" s="411"/>
      <c r="D41" s="411"/>
      <c r="E41" s="411"/>
      <c r="F41" s="411"/>
      <c r="G41" s="411"/>
      <c r="H41" s="411"/>
      <c r="I41" s="411"/>
      <c r="J41" s="411"/>
      <c r="K41" s="411"/>
      <c r="L41" s="411"/>
      <c r="M41" s="411"/>
      <c r="N41" s="411"/>
      <c r="O41" s="411"/>
      <c r="P41" s="411"/>
      <c r="Q41" s="406"/>
      <c r="R41" s="406"/>
      <c r="S41" s="406"/>
    </row>
    <row r="42" spans="1:21" x14ac:dyDescent="0.25">
      <c r="A42" s="411"/>
      <c r="B42" s="411"/>
      <c r="C42" s="411"/>
      <c r="D42" s="411"/>
      <c r="E42" s="411"/>
      <c r="F42" s="411"/>
      <c r="G42" s="411"/>
      <c r="H42" s="411"/>
      <c r="I42" s="411"/>
      <c r="J42" s="411"/>
      <c r="K42" s="411"/>
      <c r="L42" s="411"/>
      <c r="M42" s="411"/>
      <c r="N42" s="411"/>
      <c r="O42" s="411"/>
      <c r="P42" s="411"/>
      <c r="Q42" s="406"/>
      <c r="R42" s="406"/>
      <c r="S42" s="406"/>
    </row>
    <row r="43" spans="1:21" x14ac:dyDescent="0.25">
      <c r="A43" s="411"/>
      <c r="B43" s="411"/>
      <c r="C43" s="411"/>
      <c r="D43" s="411"/>
      <c r="E43" s="411"/>
      <c r="F43" s="411"/>
      <c r="G43" s="411"/>
      <c r="H43" s="411"/>
      <c r="I43" s="411"/>
      <c r="J43" s="411"/>
      <c r="K43" s="411"/>
      <c r="L43" s="411"/>
      <c r="M43" s="411"/>
      <c r="N43" s="411"/>
      <c r="O43" s="411"/>
      <c r="P43" s="411"/>
      <c r="Q43" s="406"/>
      <c r="R43" s="406"/>
      <c r="S43" s="406"/>
    </row>
    <row r="44" spans="1:21" x14ac:dyDescent="0.25">
      <c r="A44" s="411"/>
      <c r="B44" s="411"/>
      <c r="C44" s="411"/>
      <c r="D44" s="411"/>
      <c r="E44" s="411"/>
      <c r="F44" s="411"/>
      <c r="G44" s="411"/>
      <c r="H44" s="411"/>
      <c r="I44" s="411"/>
      <c r="J44" s="411"/>
      <c r="K44" s="411"/>
      <c r="L44" s="411"/>
      <c r="M44" s="411"/>
      <c r="N44" s="411"/>
      <c r="O44" s="411"/>
      <c r="P44" s="411"/>
      <c r="Q44" s="406"/>
      <c r="R44" s="406"/>
      <c r="S44" s="406"/>
    </row>
    <row r="45" spans="1:21" x14ac:dyDescent="0.25">
      <c r="A45" s="411"/>
      <c r="B45" s="411"/>
      <c r="C45" s="411"/>
      <c r="D45" s="411"/>
      <c r="E45" s="411"/>
      <c r="F45" s="411"/>
      <c r="G45" s="411"/>
      <c r="H45" s="411"/>
      <c r="I45" s="411"/>
      <c r="J45" s="411"/>
      <c r="K45" s="411"/>
      <c r="L45" s="411"/>
      <c r="M45" s="411"/>
      <c r="N45" s="411"/>
      <c r="O45" s="411"/>
      <c r="P45" s="411"/>
      <c r="Q45" s="406"/>
      <c r="R45" s="406"/>
      <c r="S45" s="406"/>
    </row>
    <row r="46" spans="1:21" x14ac:dyDescent="0.25">
      <c r="A46" s="411"/>
      <c r="B46" s="411"/>
      <c r="C46" s="411"/>
      <c r="D46" s="411"/>
      <c r="E46" s="411"/>
      <c r="F46" s="411"/>
      <c r="G46" s="411"/>
      <c r="H46" s="411"/>
      <c r="I46" s="411"/>
      <c r="J46" s="411"/>
      <c r="K46" s="411"/>
      <c r="L46" s="411"/>
      <c r="M46" s="411"/>
      <c r="N46" s="411"/>
      <c r="O46" s="411"/>
      <c r="P46" s="411"/>
      <c r="Q46" s="406"/>
      <c r="R46" s="406"/>
      <c r="S46" s="406"/>
    </row>
    <row r="47" spans="1:21" x14ac:dyDescent="0.25">
      <c r="A47" s="412" t="s">
        <v>267</v>
      </c>
      <c r="B47" s="412"/>
      <c r="C47" s="412"/>
      <c r="D47" s="412"/>
      <c r="E47" s="412"/>
      <c r="F47" s="412"/>
      <c r="G47" s="412"/>
      <c r="H47" s="412"/>
      <c r="I47" s="412"/>
      <c r="J47" s="412"/>
      <c r="K47" s="412"/>
      <c r="L47" s="412"/>
      <c r="M47" s="412"/>
      <c r="N47" s="412"/>
      <c r="O47" s="412"/>
      <c r="P47" s="412"/>
      <c r="Q47" s="412"/>
      <c r="R47" s="412"/>
      <c r="S47" s="412"/>
      <c r="T47" s="412"/>
      <c r="U47" s="412"/>
    </row>
    <row r="48" spans="1:21" x14ac:dyDescent="0.25">
      <c r="A48" s="412"/>
      <c r="B48" s="412"/>
      <c r="C48" s="412"/>
      <c r="D48" s="412"/>
      <c r="E48" s="412"/>
      <c r="F48" s="412"/>
      <c r="G48" s="412"/>
      <c r="H48" s="412"/>
      <c r="I48" s="412"/>
      <c r="J48" s="412"/>
      <c r="K48" s="412"/>
      <c r="L48" s="412"/>
      <c r="M48" s="412"/>
      <c r="N48" s="412"/>
      <c r="O48" s="412"/>
      <c r="P48" s="412"/>
      <c r="Q48" s="412"/>
      <c r="R48" s="412"/>
      <c r="S48" s="412"/>
      <c r="T48" s="412"/>
      <c r="U48" s="412"/>
    </row>
    <row r="49" spans="1:19" x14ac:dyDescent="0.25">
      <c r="A49" s="406"/>
      <c r="B49" s="406"/>
      <c r="C49" s="406"/>
      <c r="D49" s="406"/>
      <c r="E49" s="406"/>
      <c r="F49" s="406"/>
      <c r="G49" s="406"/>
      <c r="H49" s="406"/>
      <c r="I49" s="406"/>
      <c r="J49" s="406"/>
      <c r="K49" s="406"/>
      <c r="L49" s="406"/>
      <c r="M49" s="406"/>
      <c r="N49" s="406"/>
      <c r="O49" s="406"/>
      <c r="P49" s="406"/>
      <c r="Q49" s="406"/>
      <c r="R49" s="406"/>
      <c r="S49" s="406"/>
    </row>
    <row r="50" spans="1:19" x14ac:dyDescent="0.25">
      <c r="A50" s="406"/>
      <c r="B50" s="406"/>
      <c r="C50" s="406"/>
      <c r="D50" s="406"/>
      <c r="E50" s="406"/>
      <c r="F50" s="406"/>
      <c r="G50" s="406"/>
      <c r="H50" s="406"/>
      <c r="I50" s="406"/>
      <c r="J50" s="406"/>
      <c r="K50" s="406"/>
      <c r="L50" s="406"/>
      <c r="M50" s="406"/>
      <c r="N50" s="406"/>
      <c r="O50" s="406"/>
      <c r="P50" s="406"/>
      <c r="Q50" s="406"/>
      <c r="R50" s="406"/>
      <c r="S50" s="406"/>
    </row>
    <row r="51" spans="1:19" x14ac:dyDescent="0.25">
      <c r="A51" s="406"/>
      <c r="B51" s="406"/>
      <c r="C51" s="406"/>
      <c r="D51" s="406"/>
      <c r="E51" s="406"/>
      <c r="F51" s="406"/>
      <c r="G51" s="406"/>
      <c r="H51" s="406"/>
      <c r="I51" s="406"/>
      <c r="J51" s="406"/>
      <c r="K51" s="406"/>
      <c r="L51" s="406"/>
      <c r="M51" s="406"/>
      <c r="N51" s="406"/>
      <c r="O51" s="406"/>
      <c r="P51" s="406"/>
      <c r="Q51" s="406"/>
      <c r="R51" s="406"/>
      <c r="S51" s="406"/>
    </row>
  </sheetData>
  <sheetProtection password="F3A1" sheet="1" formatCells="0" formatColumns="0" formatRows="0" insertColumns="0" insertRows="0" insertHyperlinks="0" deleteColumns="0" deleteRows="0" sort="0" autoFilter="0" pivotTables="0"/>
  <mergeCells count="10">
    <mergeCell ref="A47:U48"/>
    <mergeCell ref="Q1:S1"/>
    <mergeCell ref="O1:P1"/>
    <mergeCell ref="M1:N1"/>
    <mergeCell ref="A32:P46"/>
    <mergeCell ref="T1:U31"/>
    <mergeCell ref="A1:L1"/>
    <mergeCell ref="A2:S4"/>
    <mergeCell ref="A24:S31"/>
    <mergeCell ref="J5:S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27"/>
  <sheetViews>
    <sheetView tabSelected="1" zoomScale="80" zoomScaleNormal="80" workbookViewId="0">
      <pane ySplit="3" topLeftCell="A4" activePane="bottomLeft" state="frozen"/>
      <selection pane="bottomLeft" activeCell="A15" sqref="A15:D20"/>
    </sheetView>
  </sheetViews>
  <sheetFormatPr defaultRowHeight="15" x14ac:dyDescent="0.25"/>
  <cols>
    <col min="1" max="3" width="9.140625" style="6"/>
    <col min="4" max="4" width="10.85546875" style="6" customWidth="1"/>
    <col min="5" max="5" width="12.42578125" style="6" customWidth="1"/>
    <col min="6" max="7" width="11.7109375" style="6" customWidth="1"/>
    <col min="8" max="8" width="14.5703125" style="6" customWidth="1"/>
    <col min="9" max="9" width="13.5703125" style="6" customWidth="1"/>
    <col min="10" max="10" width="14.5703125" style="6" customWidth="1"/>
    <col min="11" max="11" width="13" style="6" customWidth="1"/>
    <col min="12" max="12" width="15.5703125" style="6" customWidth="1"/>
    <col min="13" max="13" width="10.5703125" style="6" customWidth="1"/>
    <col min="14" max="14" width="9.7109375" style="6" customWidth="1"/>
    <col min="15" max="15" width="12" style="6" customWidth="1"/>
    <col min="16" max="16" width="10.42578125" style="6" customWidth="1"/>
    <col min="17" max="17" width="9.42578125" style="6" customWidth="1"/>
    <col min="18" max="18" width="7" style="6" customWidth="1"/>
    <col min="19" max="19" width="3.7109375" style="6" customWidth="1"/>
    <col min="20" max="20" width="4.42578125" style="6" customWidth="1"/>
    <col min="21" max="21" width="6.42578125" style="6" customWidth="1"/>
    <col min="22" max="22" width="7.28515625" style="6" customWidth="1"/>
    <col min="23" max="23" width="10" style="6" customWidth="1"/>
    <col min="24" max="24" width="9" style="6" customWidth="1"/>
    <col min="25" max="25" width="9.85546875" style="6" customWidth="1"/>
    <col min="26" max="30" width="9.140625" style="6"/>
    <col min="31" max="31" width="6.5703125" style="6" customWidth="1"/>
    <col min="32" max="32" width="6.85546875" style="6" customWidth="1"/>
    <col min="33" max="33" width="5.5703125" style="6" customWidth="1"/>
    <col min="34" max="34" width="3.42578125" style="6" customWidth="1"/>
    <col min="35" max="16384" width="9.140625" style="6"/>
  </cols>
  <sheetData>
    <row r="1" spans="1:34" ht="23.25" customHeight="1" thickBot="1" x14ac:dyDescent="0.3">
      <c r="A1" s="1" t="s">
        <v>216</v>
      </c>
      <c r="B1" s="1"/>
      <c r="C1" s="1"/>
      <c r="D1" s="1"/>
      <c r="E1" s="1"/>
      <c r="F1" s="2"/>
      <c r="G1" s="3" t="s">
        <v>214</v>
      </c>
      <c r="H1" s="3"/>
      <c r="I1" s="3" t="s">
        <v>215</v>
      </c>
      <c r="J1" s="3"/>
      <c r="K1" s="3" t="s">
        <v>219</v>
      </c>
      <c r="L1" s="3"/>
      <c r="M1" s="4"/>
      <c r="N1" s="5"/>
      <c r="O1" s="5"/>
      <c r="P1" s="5"/>
      <c r="Q1" s="5"/>
      <c r="R1" s="5"/>
      <c r="S1" s="5"/>
      <c r="T1" s="5"/>
      <c r="U1" s="5"/>
      <c r="V1" s="5"/>
      <c r="W1" s="5"/>
      <c r="X1" s="5"/>
      <c r="Y1" s="5"/>
    </row>
    <row r="2" spans="1:34" ht="15.75" customHeight="1" x14ac:dyDescent="0.25">
      <c r="A2" s="7" t="s">
        <v>268</v>
      </c>
      <c r="B2" s="8"/>
      <c r="C2" s="8"/>
      <c r="D2" s="9">
        <f>30000+'НХЛ Ставки'!D3</f>
        <v>45508.304311999935</v>
      </c>
      <c r="E2" s="10"/>
      <c r="F2" s="11" t="s">
        <v>269</v>
      </c>
      <c r="G2" s="12">
        <f>'НХЛ Ставки'!F1</f>
        <v>15508.304311999935</v>
      </c>
      <c r="H2" s="13"/>
      <c r="I2" s="11" t="s">
        <v>212</v>
      </c>
      <c r="J2" s="14">
        <f>'НХЛ Ставки'!H1</f>
        <v>135800</v>
      </c>
      <c r="K2" s="15" t="s">
        <v>46</v>
      </c>
      <c r="L2" s="16"/>
      <c r="M2" s="17">
        <f>'НХЛ Ставки'!K1</f>
        <v>211</v>
      </c>
      <c r="N2" s="18" t="s">
        <v>252</v>
      </c>
      <c r="O2" s="19"/>
      <c r="P2" s="17">
        <f>'НХЛ Ставки'!N1</f>
        <v>133</v>
      </c>
      <c r="Q2" s="18" t="s">
        <v>270</v>
      </c>
      <c r="R2" s="19"/>
      <c r="S2" s="20">
        <f>'НХЛ Ставки'!P1</f>
        <v>8.687101586871016</v>
      </c>
      <c r="T2" s="21"/>
      <c r="U2" s="22" t="s">
        <v>271</v>
      </c>
      <c r="V2" s="23"/>
      <c r="W2" s="24">
        <f>'НХЛ Ставки'!R1</f>
        <v>11.576852462488366</v>
      </c>
      <c r="X2" s="18" t="s">
        <v>272</v>
      </c>
      <c r="Y2" s="21">
        <f>'НХЛ Ставки'!U1</f>
        <v>11.419958992636181</v>
      </c>
    </row>
    <row r="3" spans="1:34" ht="15.75" customHeight="1" thickBot="1" x14ac:dyDescent="0.3">
      <c r="A3" s="25"/>
      <c r="B3" s="26"/>
      <c r="C3" s="26"/>
      <c r="D3" s="27"/>
      <c r="E3" s="28"/>
      <c r="F3" s="29"/>
      <c r="G3" s="30"/>
      <c r="H3" s="31"/>
      <c r="I3" s="29"/>
      <c r="J3" s="32"/>
      <c r="K3" s="33"/>
      <c r="L3" s="34"/>
      <c r="M3" s="35"/>
      <c r="N3" s="36"/>
      <c r="O3" s="37"/>
      <c r="P3" s="35"/>
      <c r="Q3" s="36"/>
      <c r="R3" s="37"/>
      <c r="S3" s="38"/>
      <c r="T3" s="39"/>
      <c r="U3" s="40"/>
      <c r="V3" s="41"/>
      <c r="W3" s="42"/>
      <c r="X3" s="36"/>
      <c r="Y3" s="39"/>
    </row>
    <row r="4" spans="1:34" ht="15" customHeight="1" x14ac:dyDescent="0.25">
      <c r="A4" s="43" t="s">
        <v>241</v>
      </c>
      <c r="B4" s="43"/>
      <c r="C4" s="43"/>
      <c r="D4" s="44"/>
      <c r="E4" s="45"/>
      <c r="F4" s="46"/>
      <c r="G4" s="46"/>
      <c r="H4" s="46"/>
      <c r="I4" s="46"/>
      <c r="J4" s="46"/>
      <c r="K4" s="46"/>
      <c r="L4" s="46"/>
      <c r="M4" s="46"/>
      <c r="N4" s="46"/>
      <c r="O4" s="47"/>
      <c r="P4" s="48"/>
      <c r="Q4" s="48"/>
      <c r="R4" s="48"/>
      <c r="S4" s="49"/>
      <c r="T4" s="50"/>
      <c r="U4" s="50"/>
      <c r="V4" s="50"/>
      <c r="W4" s="50"/>
      <c r="X4" s="50"/>
      <c r="Y4" s="50"/>
      <c r="Z4" s="50"/>
      <c r="AA4" s="50"/>
      <c r="AB4" s="50"/>
      <c r="AC4" s="50"/>
      <c r="AD4" s="50"/>
      <c r="AE4" s="50"/>
      <c r="AF4" s="50"/>
      <c r="AG4" s="50"/>
      <c r="AH4" s="50"/>
    </row>
    <row r="5" spans="1:34" ht="75" customHeight="1" x14ac:dyDescent="0.25">
      <c r="A5" s="43"/>
      <c r="B5" s="43"/>
      <c r="C5" s="43"/>
      <c r="D5" s="44"/>
      <c r="E5" s="51"/>
      <c r="F5" s="52"/>
      <c r="G5" s="52"/>
      <c r="H5" s="52"/>
      <c r="I5" s="52"/>
      <c r="J5" s="52"/>
      <c r="K5" s="52"/>
      <c r="L5" s="52"/>
      <c r="M5" s="52"/>
      <c r="N5" s="52"/>
      <c r="O5" s="53"/>
      <c r="P5" s="54"/>
      <c r="Q5" s="54"/>
      <c r="R5" s="54"/>
      <c r="S5" s="55"/>
      <c r="T5" s="50"/>
      <c r="U5" s="50"/>
      <c r="V5" s="50"/>
      <c r="W5" s="50"/>
      <c r="X5" s="50"/>
      <c r="Y5" s="50"/>
      <c r="Z5" s="50"/>
      <c r="AA5" s="50"/>
      <c r="AB5" s="50"/>
      <c r="AC5" s="50"/>
      <c r="AD5" s="50"/>
      <c r="AE5" s="50"/>
      <c r="AF5" s="50"/>
      <c r="AG5" s="50"/>
      <c r="AH5" s="50"/>
    </row>
    <row r="6" spans="1:34" x14ac:dyDescent="0.25">
      <c r="E6" s="51"/>
      <c r="F6" s="52"/>
      <c r="G6" s="52"/>
      <c r="H6" s="52"/>
      <c r="I6" s="52"/>
      <c r="J6" s="52"/>
      <c r="K6" s="52"/>
      <c r="L6" s="52"/>
      <c r="M6" s="52"/>
      <c r="N6" s="52"/>
      <c r="O6" s="53"/>
      <c r="P6" s="54"/>
      <c r="Q6" s="54"/>
      <c r="R6" s="54"/>
      <c r="S6" s="55"/>
      <c r="T6" s="50"/>
      <c r="U6" s="50"/>
      <c r="V6" s="50"/>
      <c r="W6" s="50"/>
      <c r="X6" s="50"/>
      <c r="Y6" s="50"/>
      <c r="Z6" s="50"/>
      <c r="AA6" s="50"/>
      <c r="AB6" s="50"/>
      <c r="AC6" s="50"/>
      <c r="AD6" s="50"/>
      <c r="AE6" s="50"/>
      <c r="AF6" s="50"/>
      <c r="AG6" s="50"/>
      <c r="AH6" s="50"/>
    </row>
    <row r="7" spans="1:34" x14ac:dyDescent="0.25">
      <c r="A7" s="56"/>
      <c r="B7" s="57"/>
      <c r="C7" s="57"/>
      <c r="D7" s="57"/>
      <c r="E7" s="51"/>
      <c r="F7" s="52"/>
      <c r="G7" s="52"/>
      <c r="H7" s="52"/>
      <c r="I7" s="52"/>
      <c r="J7" s="52"/>
      <c r="K7" s="52"/>
      <c r="L7" s="52"/>
      <c r="M7" s="52"/>
      <c r="N7" s="52"/>
      <c r="O7" s="53"/>
      <c r="P7" s="54"/>
      <c r="Q7" s="54"/>
      <c r="R7" s="54"/>
      <c r="S7" s="55"/>
      <c r="T7" s="50"/>
      <c r="U7" s="50"/>
      <c r="V7" s="58"/>
      <c r="W7" s="58"/>
      <c r="X7" s="58"/>
      <c r="Y7" s="50"/>
      <c r="Z7" s="50"/>
      <c r="AA7" s="50"/>
      <c r="AB7" s="50"/>
      <c r="AC7" s="50"/>
      <c r="AD7" s="50"/>
      <c r="AE7" s="50"/>
      <c r="AF7" s="50"/>
      <c r="AG7" s="50"/>
      <c r="AH7" s="50"/>
    </row>
    <row r="8" spans="1:34" x14ac:dyDescent="0.25">
      <c r="A8" s="59"/>
      <c r="B8" s="60"/>
      <c r="C8" s="60"/>
      <c r="D8" s="60"/>
      <c r="E8" s="51"/>
      <c r="F8" s="52"/>
      <c r="G8" s="52"/>
      <c r="H8" s="52"/>
      <c r="I8" s="52"/>
      <c r="J8" s="52"/>
      <c r="K8" s="52"/>
      <c r="L8" s="52"/>
      <c r="M8" s="52"/>
      <c r="N8" s="52"/>
      <c r="O8" s="53"/>
      <c r="P8" s="54"/>
      <c r="Q8" s="54"/>
      <c r="R8" s="54"/>
      <c r="S8" s="61"/>
      <c r="T8" s="62"/>
      <c r="U8" s="62"/>
      <c r="V8" s="62"/>
      <c r="W8" s="62"/>
      <c r="X8" s="62"/>
      <c r="Y8" s="50"/>
      <c r="Z8" s="50"/>
      <c r="AA8" s="50"/>
      <c r="AB8" s="50"/>
      <c r="AC8" s="50"/>
      <c r="AD8" s="50"/>
      <c r="AE8" s="50"/>
      <c r="AF8" s="50"/>
      <c r="AG8" s="50"/>
      <c r="AH8" s="50"/>
    </row>
    <row r="9" spans="1:34" x14ac:dyDescent="0.25">
      <c r="A9" s="56"/>
      <c r="B9" s="57"/>
      <c r="C9" s="57"/>
      <c r="D9" s="57"/>
      <c r="E9" s="51"/>
      <c r="F9" s="52"/>
      <c r="G9" s="52"/>
      <c r="H9" s="52"/>
      <c r="I9" s="52"/>
      <c r="J9" s="52"/>
      <c r="K9" s="52"/>
      <c r="L9" s="52"/>
      <c r="M9" s="52"/>
      <c r="N9" s="52"/>
      <c r="O9" s="53"/>
      <c r="P9" s="54"/>
      <c r="Q9" s="54"/>
      <c r="R9" s="54"/>
      <c r="S9" s="61"/>
      <c r="T9" s="62"/>
      <c r="U9" s="62"/>
      <c r="V9" s="62"/>
      <c r="W9" s="62"/>
      <c r="X9" s="62"/>
      <c r="Y9" s="50"/>
      <c r="Z9" s="50"/>
      <c r="AA9" s="50"/>
      <c r="AB9" s="50"/>
      <c r="AC9" s="50"/>
      <c r="AD9" s="50"/>
      <c r="AE9" s="50"/>
      <c r="AF9" s="50"/>
      <c r="AG9" s="50"/>
      <c r="AH9" s="50"/>
    </row>
    <row r="10" spans="1:34" ht="22.5" customHeight="1" x14ac:dyDescent="0.25">
      <c r="A10" s="63"/>
      <c r="B10" s="64"/>
      <c r="C10" s="64"/>
      <c r="D10" s="64"/>
      <c r="E10" s="51"/>
      <c r="F10" s="52"/>
      <c r="G10" s="52"/>
      <c r="H10" s="52"/>
      <c r="I10" s="52"/>
      <c r="J10" s="52"/>
      <c r="K10" s="52"/>
      <c r="L10" s="52"/>
      <c r="M10" s="52"/>
      <c r="N10" s="52"/>
      <c r="O10" s="53"/>
      <c r="P10" s="54"/>
      <c r="Q10" s="54"/>
      <c r="R10" s="54"/>
      <c r="S10" s="61"/>
      <c r="T10" s="62"/>
      <c r="U10" s="62"/>
      <c r="V10" s="62"/>
      <c r="W10" s="62"/>
      <c r="X10" s="62"/>
      <c r="Y10" s="50"/>
      <c r="Z10" s="50"/>
      <c r="AA10" s="50"/>
      <c r="AB10" s="50"/>
      <c r="AC10" s="50"/>
      <c r="AD10" s="50"/>
      <c r="AE10" s="50"/>
      <c r="AF10" s="50"/>
      <c r="AG10" s="50"/>
      <c r="AH10" s="50"/>
    </row>
    <row r="11" spans="1:34" x14ac:dyDescent="0.25">
      <c r="A11" s="59"/>
      <c r="B11" s="60"/>
      <c r="C11" s="60"/>
      <c r="D11" s="60"/>
      <c r="E11" s="51"/>
      <c r="F11" s="52"/>
      <c r="G11" s="52"/>
      <c r="H11" s="52"/>
      <c r="I11" s="52"/>
      <c r="J11" s="52"/>
      <c r="K11" s="52"/>
      <c r="L11" s="52"/>
      <c r="M11" s="52"/>
      <c r="N11" s="52"/>
      <c r="O11" s="53"/>
      <c r="P11" s="54"/>
      <c r="Q11" s="54"/>
      <c r="R11" s="54"/>
      <c r="S11" s="61"/>
      <c r="T11" s="62"/>
      <c r="U11" s="62"/>
      <c r="V11" s="62"/>
      <c r="W11" s="62"/>
      <c r="X11" s="62"/>
      <c r="Y11" s="50"/>
      <c r="Z11" s="50"/>
      <c r="AA11" s="50"/>
      <c r="AB11" s="50"/>
      <c r="AC11" s="50"/>
      <c r="AD11" s="50"/>
      <c r="AE11" s="50"/>
      <c r="AF11" s="50"/>
      <c r="AG11" s="50"/>
      <c r="AH11" s="50"/>
    </row>
    <row r="12" spans="1:34" ht="64.5" customHeight="1" thickBot="1" x14ac:dyDescent="0.4">
      <c r="E12" s="65" t="s">
        <v>243</v>
      </c>
      <c r="F12" s="66"/>
      <c r="G12" s="66"/>
      <c r="H12" s="66"/>
      <c r="I12" s="66"/>
      <c r="J12" s="66"/>
      <c r="K12" s="66"/>
      <c r="L12" s="66"/>
      <c r="M12" s="66"/>
      <c r="N12" s="66"/>
      <c r="O12" s="67" t="s">
        <v>211</v>
      </c>
      <c r="P12" s="68"/>
      <c r="Q12" s="68"/>
      <c r="R12" s="68"/>
      <c r="S12" s="69"/>
      <c r="T12" s="70"/>
      <c r="U12" s="70"/>
      <c r="V12" s="70"/>
      <c r="W12" s="70"/>
      <c r="X12" s="70"/>
      <c r="Y12" s="70"/>
      <c r="Z12" s="70"/>
      <c r="AA12" s="70"/>
      <c r="AB12" s="70"/>
      <c r="AC12" s="70"/>
      <c r="AD12" s="70"/>
      <c r="AE12" s="70"/>
      <c r="AF12" s="70"/>
      <c r="AG12" s="70"/>
      <c r="AH12" s="70"/>
    </row>
    <row r="13" spans="1:34" ht="15.75" thickBot="1" x14ac:dyDescent="0.3">
      <c r="S13" s="71"/>
      <c r="T13" s="71"/>
      <c r="U13" s="71"/>
      <c r="V13" s="71"/>
      <c r="W13" s="71"/>
      <c r="X13" s="71"/>
    </row>
    <row r="14" spans="1:34" ht="16.5" thickBot="1" x14ac:dyDescent="0.3">
      <c r="E14" s="72" t="s">
        <v>208</v>
      </c>
      <c r="F14" s="73"/>
      <c r="G14" s="74"/>
      <c r="H14" s="75" t="s">
        <v>244</v>
      </c>
      <c r="I14" s="72" t="s">
        <v>242</v>
      </c>
      <c r="J14" s="73"/>
      <c r="K14" s="73"/>
      <c r="L14" s="73"/>
      <c r="M14" s="73"/>
      <c r="N14" s="73"/>
      <c r="O14" s="74"/>
      <c r="P14" s="76" t="s">
        <v>217</v>
      </c>
      <c r="Q14" s="77"/>
      <c r="S14" s="71"/>
      <c r="T14" s="71"/>
      <c r="U14" s="71"/>
      <c r="V14" s="71"/>
      <c r="W14" s="71"/>
      <c r="X14" s="71"/>
    </row>
    <row r="15" spans="1:34" ht="75.75" customHeight="1" thickBot="1" x14ac:dyDescent="0.3">
      <c r="A15" s="78" t="s">
        <v>347</v>
      </c>
      <c r="B15" s="78"/>
      <c r="C15" s="78"/>
      <c r="D15" s="79"/>
      <c r="E15" s="80" t="s">
        <v>201</v>
      </c>
      <c r="F15" s="81" t="s">
        <v>70</v>
      </c>
      <c r="G15" s="81" t="s">
        <v>205</v>
      </c>
      <c r="H15" s="82" t="s">
        <v>206</v>
      </c>
      <c r="I15" s="83" t="s">
        <v>207</v>
      </c>
      <c r="J15" s="84" t="s">
        <v>69</v>
      </c>
      <c r="K15" s="82" t="s">
        <v>350</v>
      </c>
      <c r="L15" s="85" t="s">
        <v>194</v>
      </c>
      <c r="M15" s="86" t="s">
        <v>210</v>
      </c>
      <c r="N15" s="86" t="s">
        <v>345</v>
      </c>
      <c r="O15" s="87" t="s">
        <v>71</v>
      </c>
      <c r="P15" s="85" t="s">
        <v>118</v>
      </c>
      <c r="Q15" s="88" t="s">
        <v>119</v>
      </c>
      <c r="S15" s="71"/>
      <c r="T15" s="71"/>
      <c r="U15" s="71"/>
      <c r="V15" s="71"/>
      <c r="W15" s="71"/>
      <c r="X15" s="71"/>
    </row>
    <row r="16" spans="1:34" ht="15.75" thickBot="1" x14ac:dyDescent="0.3">
      <c r="A16" s="78"/>
      <c r="B16" s="78"/>
      <c r="C16" s="78"/>
      <c r="D16" s="79"/>
      <c r="E16" s="89"/>
      <c r="F16" s="90"/>
      <c r="G16" s="90"/>
      <c r="H16" s="91">
        <f>SUM(H17:H19)</f>
        <v>30000</v>
      </c>
      <c r="I16" s="92">
        <f>SUM(I17:I19)</f>
        <v>100</v>
      </c>
      <c r="J16" s="93">
        <v>45103</v>
      </c>
      <c r="K16" s="94">
        <f>J16-H16</f>
        <v>15103</v>
      </c>
      <c r="L16" s="95"/>
      <c r="M16" s="96"/>
      <c r="N16" s="96"/>
      <c r="O16" s="97"/>
      <c r="P16" s="95"/>
      <c r="Q16" s="98">
        <f>SUM(Q17:Q19)</f>
        <v>40572</v>
      </c>
      <c r="S16" s="71"/>
      <c r="T16" s="71"/>
      <c r="U16" s="71"/>
      <c r="V16" s="71"/>
      <c r="W16" s="71"/>
      <c r="X16" s="71"/>
    </row>
    <row r="17" spans="1:17" ht="16.5" customHeight="1" thickBot="1" x14ac:dyDescent="0.3">
      <c r="A17" s="78"/>
      <c r="B17" s="78"/>
      <c r="C17" s="78"/>
      <c r="D17" s="79"/>
      <c r="E17" s="99" t="s">
        <v>202</v>
      </c>
      <c r="F17" s="100">
        <v>9740</v>
      </c>
      <c r="G17" s="100">
        <v>15000</v>
      </c>
      <c r="H17" s="101">
        <v>15000</v>
      </c>
      <c r="I17" s="102">
        <f>(H17/H16)*100</f>
        <v>50</v>
      </c>
      <c r="J17" s="103">
        <f>J16*(I17/100)</f>
        <v>22551.5</v>
      </c>
      <c r="K17" s="102">
        <f>K16*(I17/100)</f>
        <v>7551.5</v>
      </c>
      <c r="L17" s="104">
        <f>IF(K17&gt;0,(K17*0.3),0)</f>
        <v>2265.4499999999998</v>
      </c>
      <c r="M17" s="105">
        <f>(N17/H17)*100</f>
        <v>35.240333333333332</v>
      </c>
      <c r="N17" s="102">
        <f>K17-L17</f>
        <v>5286.05</v>
      </c>
      <c r="O17" s="101">
        <v>0</v>
      </c>
      <c r="P17" s="102">
        <v>2265.5</v>
      </c>
      <c r="Q17" s="106">
        <f>J17-O17-P17</f>
        <v>20286</v>
      </c>
    </row>
    <row r="18" spans="1:17" ht="16.5" thickBot="1" x14ac:dyDescent="0.3">
      <c r="A18" s="78"/>
      <c r="B18" s="78"/>
      <c r="C18" s="78"/>
      <c r="D18" s="79"/>
      <c r="E18" s="99" t="s">
        <v>346</v>
      </c>
      <c r="F18" s="107">
        <v>7919</v>
      </c>
      <c r="G18" s="107">
        <v>15000</v>
      </c>
      <c r="H18" s="108">
        <v>15000</v>
      </c>
      <c r="I18" s="104">
        <f>(H18/H16)*100</f>
        <v>50</v>
      </c>
      <c r="J18" s="103">
        <f>J16*(I18/100)</f>
        <v>22551.5</v>
      </c>
      <c r="K18" s="104">
        <f>K16*(I18/100)</f>
        <v>7551.5</v>
      </c>
      <c r="L18" s="104">
        <f>IF(K18&gt;0,(K18*0.3),0)</f>
        <v>2265.4499999999998</v>
      </c>
      <c r="M18" s="105">
        <f>(N18/H18)*100</f>
        <v>35.240333333333332</v>
      </c>
      <c r="N18" s="104">
        <f>K18-L18</f>
        <v>5286.05</v>
      </c>
      <c r="O18" s="108">
        <v>0</v>
      </c>
      <c r="P18" s="104">
        <v>2265.5</v>
      </c>
      <c r="Q18" s="106">
        <f t="shared" ref="Q18:Q19" si="0">J18-O18-P18</f>
        <v>20286</v>
      </c>
    </row>
    <row r="19" spans="1:17" ht="17.25" customHeight="1" thickBot="1" x14ac:dyDescent="0.3">
      <c r="A19" s="78"/>
      <c r="B19" s="78"/>
      <c r="C19" s="78"/>
      <c r="D19" s="79"/>
      <c r="E19" s="109"/>
      <c r="F19" s="110"/>
      <c r="G19" s="110"/>
      <c r="H19" s="111">
        <v>0</v>
      </c>
      <c r="I19" s="112">
        <f>(H19/H16)*100</f>
        <v>0</v>
      </c>
      <c r="J19" s="113">
        <f>J16*(I19/100)</f>
        <v>0</v>
      </c>
      <c r="K19" s="112">
        <f>K16*(I19/100)</f>
        <v>0</v>
      </c>
      <c r="L19" s="112">
        <f>IF(K19&gt;0,(K19*0.3),0)</f>
        <v>0</v>
      </c>
      <c r="M19" s="112"/>
      <c r="N19" s="112">
        <f>K19-L19</f>
        <v>0</v>
      </c>
      <c r="O19" s="111">
        <v>0</v>
      </c>
      <c r="P19" s="112">
        <v>0</v>
      </c>
      <c r="Q19" s="114">
        <f t="shared" si="0"/>
        <v>0</v>
      </c>
    </row>
    <row r="20" spans="1:17" ht="14.25" customHeight="1" thickBot="1" x14ac:dyDescent="0.3">
      <c r="A20" s="78"/>
      <c r="B20" s="78"/>
      <c r="C20" s="78"/>
      <c r="D20" s="78"/>
      <c r="E20" s="115"/>
      <c r="F20" s="115"/>
      <c r="G20" s="115"/>
      <c r="H20" s="115"/>
      <c r="I20" s="115"/>
      <c r="J20" s="115"/>
      <c r="K20" s="115"/>
      <c r="L20" s="115"/>
      <c r="M20" s="115"/>
      <c r="N20" s="115"/>
      <c r="O20" s="115"/>
      <c r="P20" s="115"/>
      <c r="Q20" s="116"/>
    </row>
    <row r="21" spans="1:17" ht="16.5" thickBot="1" x14ac:dyDescent="0.3">
      <c r="A21" s="117" t="s">
        <v>348</v>
      </c>
      <c r="B21" s="117"/>
      <c r="C21" s="117"/>
      <c r="D21" s="117"/>
      <c r="E21" s="73" t="s">
        <v>211</v>
      </c>
      <c r="F21" s="73"/>
      <c r="G21" s="74"/>
      <c r="H21" s="119" t="s">
        <v>244</v>
      </c>
      <c r="I21" s="72" t="s">
        <v>218</v>
      </c>
      <c r="J21" s="73"/>
      <c r="K21" s="73"/>
      <c r="L21" s="73"/>
      <c r="M21" s="73"/>
      <c r="N21" s="73"/>
      <c r="O21" s="74"/>
      <c r="P21" s="120" t="s">
        <v>204</v>
      </c>
      <c r="Q21" s="121"/>
    </row>
    <row r="22" spans="1:17" ht="64.5" thickBot="1" x14ac:dyDescent="0.3">
      <c r="A22" s="117"/>
      <c r="B22" s="117"/>
      <c r="C22" s="117"/>
      <c r="D22" s="118"/>
      <c r="E22" s="122" t="s">
        <v>201</v>
      </c>
      <c r="F22" s="123" t="s">
        <v>70</v>
      </c>
      <c r="G22" s="81" t="s">
        <v>205</v>
      </c>
      <c r="H22" s="82" t="s">
        <v>206</v>
      </c>
      <c r="I22" s="83" t="s">
        <v>207</v>
      </c>
      <c r="J22" s="84" t="s">
        <v>69</v>
      </c>
      <c r="K22" s="82" t="s">
        <v>117</v>
      </c>
      <c r="L22" s="124" t="s">
        <v>194</v>
      </c>
      <c r="M22" s="125" t="s">
        <v>210</v>
      </c>
      <c r="N22" s="125" t="s">
        <v>209</v>
      </c>
      <c r="O22" s="87" t="s">
        <v>71</v>
      </c>
      <c r="P22" s="124" t="s">
        <v>118</v>
      </c>
      <c r="Q22" s="88" t="s">
        <v>119</v>
      </c>
    </row>
    <row r="23" spans="1:17" ht="15.75" thickBot="1" x14ac:dyDescent="0.3">
      <c r="E23" s="126"/>
      <c r="F23" s="127"/>
      <c r="G23" s="128">
        <f>SUM(G24:G27)</f>
        <v>34543.1</v>
      </c>
      <c r="H23" s="128">
        <f>SUM(H24:H27)</f>
        <v>45115.1</v>
      </c>
      <c r="I23" s="129">
        <f>SUM(I24:I27)</f>
        <v>100</v>
      </c>
      <c r="J23" s="130">
        <f>D2</f>
        <v>45508.304311999935</v>
      </c>
      <c r="K23" s="131">
        <f>J23-H23</f>
        <v>393.20431199993618</v>
      </c>
      <c r="L23" s="132"/>
      <c r="M23" s="133"/>
      <c r="N23" s="133"/>
      <c r="O23" s="134"/>
      <c r="P23" s="132"/>
      <c r="Q23" s="135">
        <f>SUM(Q24:Q27)</f>
        <v>45508.304311999942</v>
      </c>
    </row>
    <row r="24" spans="1:17" ht="15.75" x14ac:dyDescent="0.25">
      <c r="E24" s="136" t="s">
        <v>202</v>
      </c>
      <c r="F24" s="137">
        <v>9740</v>
      </c>
      <c r="G24" s="138">
        <v>15000</v>
      </c>
      <c r="H24" s="139">
        <v>20286</v>
      </c>
      <c r="I24" s="140">
        <f>(H24/H23)*100</f>
        <v>44.964989548953675</v>
      </c>
      <c r="J24" s="141">
        <f>J23*(I24/100)</f>
        <v>20462.804277796808</v>
      </c>
      <c r="K24" s="140">
        <f>K23*(I24/100)</f>
        <v>176.8042777968065</v>
      </c>
      <c r="L24" s="140">
        <f>IF(K24&gt;0,(K24*0.3),0)</f>
        <v>53.041283339041946</v>
      </c>
      <c r="M24" s="142">
        <f>(N24/H24)*100</f>
        <v>0.61009067562735164</v>
      </c>
      <c r="N24" s="140">
        <f>K24-L24</f>
        <v>123.76299445776456</v>
      </c>
      <c r="O24" s="139">
        <v>0</v>
      </c>
      <c r="P24" s="140">
        <v>0</v>
      </c>
      <c r="Q24" s="143">
        <f>J24-O24-P24</f>
        <v>20462.804277796808</v>
      </c>
    </row>
    <row r="25" spans="1:17" ht="16.5" thickBot="1" x14ac:dyDescent="0.3">
      <c r="E25" s="136" t="s">
        <v>202</v>
      </c>
      <c r="F25" s="137">
        <v>7919</v>
      </c>
      <c r="G25" s="138">
        <v>15000</v>
      </c>
      <c r="H25" s="139">
        <v>20286</v>
      </c>
      <c r="I25" s="140">
        <f>(H25/H23)*100</f>
        <v>44.964989548953675</v>
      </c>
      <c r="J25" s="141">
        <f>J23*(I25/100)</f>
        <v>20462.804277796808</v>
      </c>
      <c r="K25" s="140">
        <f>K23*(I25/100)</f>
        <v>176.8042777968065</v>
      </c>
      <c r="L25" s="140">
        <f>IF(K25&gt;0,(K25*0.3),0)</f>
        <v>53.041283339041946</v>
      </c>
      <c r="M25" s="142">
        <f>(N25/H25)*100</f>
        <v>0.61009067562735164</v>
      </c>
      <c r="N25" s="140">
        <f>K25-L25</f>
        <v>123.76299445776456</v>
      </c>
      <c r="O25" s="139">
        <v>0</v>
      </c>
      <c r="P25" s="140">
        <v>0</v>
      </c>
      <c r="Q25" s="143">
        <f>J25-O25-P25</f>
        <v>20462.804277796808</v>
      </c>
    </row>
    <row r="26" spans="1:17" ht="15.75" x14ac:dyDescent="0.25">
      <c r="E26" s="99" t="s">
        <v>203</v>
      </c>
      <c r="F26" s="144" t="s">
        <v>349</v>
      </c>
      <c r="G26" s="107">
        <v>4543.1000000000004</v>
      </c>
      <c r="H26" s="108">
        <v>4543.1000000000004</v>
      </c>
      <c r="I26" s="104">
        <f>(H26/H23)*100</f>
        <v>10.070020902092649</v>
      </c>
      <c r="J26" s="103">
        <f>J23*(I26/100)</f>
        <v>4582.6957564063241</v>
      </c>
      <c r="K26" s="104">
        <f>K23*(I26/100)</f>
        <v>39.595756406323169</v>
      </c>
      <c r="L26" s="140">
        <f>IF(K26&gt;0,(K26*0),0)</f>
        <v>0</v>
      </c>
      <c r="M26" s="105">
        <f>(N26/H26)*100</f>
        <v>0.87155810803907396</v>
      </c>
      <c r="N26" s="104">
        <f>K26-L26</f>
        <v>39.595756406323169</v>
      </c>
      <c r="O26" s="108">
        <v>0</v>
      </c>
      <c r="P26" s="104">
        <v>0</v>
      </c>
      <c r="Q26" s="143">
        <f>J26-O26-P26</f>
        <v>4582.6957564063241</v>
      </c>
    </row>
    <row r="27" spans="1:17" ht="15.75" thickBot="1" x14ac:dyDescent="0.3">
      <c r="E27" s="109"/>
      <c r="F27" s="145"/>
      <c r="G27" s="110"/>
      <c r="H27" s="111">
        <v>0</v>
      </c>
      <c r="I27" s="112">
        <f>(H27/H23)*100</f>
        <v>0</v>
      </c>
      <c r="J27" s="113">
        <f>J23*(I27/100)</f>
        <v>0</v>
      </c>
      <c r="K27" s="112">
        <f>K23*(I27/100)</f>
        <v>0</v>
      </c>
      <c r="L27" s="112">
        <f>IF(K27&gt;0,(K27*0.3),0)</f>
        <v>0</v>
      </c>
      <c r="M27" s="112"/>
      <c r="N27" s="112">
        <f>K27-L27</f>
        <v>0</v>
      </c>
      <c r="O27" s="111">
        <v>0</v>
      </c>
      <c r="P27" s="112">
        <v>0</v>
      </c>
      <c r="Q27" s="146">
        <f t="shared" ref="Q27" si="1">J27-O27-P27</f>
        <v>0</v>
      </c>
    </row>
  </sheetData>
  <sheetProtection password="F3A1" sheet="1" formatCells="0" formatColumns="0" formatRows="0" insertColumns="0" insertRows="0" insertHyperlinks="0" deleteColumns="0" deleteRows="0" sort="0" autoFilter="0" pivotTables="0"/>
  <mergeCells count="39">
    <mergeCell ref="F22:F23"/>
    <mergeCell ref="L22:L23"/>
    <mergeCell ref="N22:N23"/>
    <mergeCell ref="M22:M23"/>
    <mergeCell ref="E22:E23"/>
    <mergeCell ref="A21:D22"/>
    <mergeCell ref="A15:D20"/>
    <mergeCell ref="P22:P23"/>
    <mergeCell ref="E21:G21"/>
    <mergeCell ref="I21:O21"/>
    <mergeCell ref="X2:X3"/>
    <mergeCell ref="Y2:Y3"/>
    <mergeCell ref="E12:N12"/>
    <mergeCell ref="E14:G14"/>
    <mergeCell ref="I14:O14"/>
    <mergeCell ref="S2:T3"/>
    <mergeCell ref="U2:V3"/>
    <mergeCell ref="P2:P3"/>
    <mergeCell ref="Q2:R3"/>
    <mergeCell ref="W2:W3"/>
    <mergeCell ref="F2:F3"/>
    <mergeCell ref="I2:I3"/>
    <mergeCell ref="O12:S12"/>
    <mergeCell ref="T12:AH12"/>
    <mergeCell ref="O4:S4"/>
    <mergeCell ref="D2:E3"/>
    <mergeCell ref="A1:F1"/>
    <mergeCell ref="A4:D5"/>
    <mergeCell ref="A2:C3"/>
    <mergeCell ref="G2:H3"/>
    <mergeCell ref="A9:D11"/>
    <mergeCell ref="A7:D8"/>
    <mergeCell ref="N2:O3"/>
    <mergeCell ref="K1:M1"/>
    <mergeCell ref="G1:H1"/>
    <mergeCell ref="I1:J1"/>
    <mergeCell ref="J2:J3"/>
    <mergeCell ref="K2:L3"/>
    <mergeCell ref="M2:M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AB1142"/>
  <sheetViews>
    <sheetView zoomScale="72" zoomScaleNormal="72" workbookViewId="0">
      <pane ySplit="6" topLeftCell="A415" activePane="bottomLeft" state="frozen"/>
      <selection activeCell="C17" sqref="C17"/>
      <selection pane="bottomLeft" activeCell="H437" sqref="H437"/>
    </sheetView>
  </sheetViews>
  <sheetFormatPr defaultRowHeight="15" x14ac:dyDescent="0.25"/>
  <cols>
    <col min="1" max="2" width="6.140625" style="393" customWidth="1"/>
    <col min="3" max="3" width="8.140625" style="54" customWidth="1"/>
    <col min="4" max="4" width="43.28515625" style="54" bestFit="1" customWidth="1"/>
    <col min="5" max="5" width="12.7109375" style="54" customWidth="1"/>
    <col min="6" max="6" width="13.85546875" style="54" customWidth="1"/>
    <col min="7" max="7" width="12.140625" style="392" customWidth="1"/>
    <col min="8" max="8" width="13.140625" style="54" customWidth="1"/>
    <col min="9" max="10" width="11" style="392" customWidth="1"/>
    <col min="11" max="11" width="11" style="54" customWidth="1"/>
    <col min="12" max="12" width="9.140625" style="54"/>
    <col min="13" max="13" width="13.85546875" style="54" bestFit="1" customWidth="1"/>
    <col min="14" max="14" width="9.140625" style="392"/>
    <col min="15" max="16" width="14.85546875" style="392" customWidth="1"/>
    <col min="17" max="17" width="14.42578125" style="54" bestFit="1" customWidth="1"/>
    <col min="18" max="18" width="13.85546875" style="54" bestFit="1" customWidth="1"/>
    <col min="19" max="19" width="7.140625" style="54" customWidth="1"/>
    <col min="20" max="21" width="9.5703125" style="54" customWidth="1"/>
    <col min="22" max="23" width="9.140625" style="54"/>
    <col min="24" max="16384" width="9.140625" style="6"/>
  </cols>
  <sheetData>
    <row r="1" spans="1:28" ht="43.5" customHeight="1" thickBot="1" x14ac:dyDescent="0.3">
      <c r="A1" s="147" t="s">
        <v>268</v>
      </c>
      <c r="B1" s="148"/>
      <c r="C1" s="148"/>
      <c r="D1" s="149">
        <f>Счет!D2</f>
        <v>45508.304311999935</v>
      </c>
      <c r="E1" s="150" t="s">
        <v>269</v>
      </c>
      <c r="F1" s="151">
        <f>D3</f>
        <v>15508.304311999935</v>
      </c>
      <c r="G1" s="150" t="s">
        <v>212</v>
      </c>
      <c r="H1" s="152">
        <f>K3+H3</f>
        <v>135800</v>
      </c>
      <c r="I1" s="147" t="s">
        <v>343</v>
      </c>
      <c r="J1" s="148"/>
      <c r="K1" s="153">
        <f>E3</f>
        <v>211</v>
      </c>
      <c r="L1" s="147" t="s">
        <v>344</v>
      </c>
      <c r="M1" s="148"/>
      <c r="N1" s="153">
        <f>F3</f>
        <v>133</v>
      </c>
      <c r="O1" s="154" t="s">
        <v>298</v>
      </c>
      <c r="P1" s="155">
        <f>A3</f>
        <v>8.687101586871016</v>
      </c>
      <c r="Q1" s="156" t="s">
        <v>351</v>
      </c>
      <c r="R1" s="157">
        <f>C3</f>
        <v>11.576852462488366</v>
      </c>
      <c r="S1" s="147" t="s">
        <v>272</v>
      </c>
      <c r="T1" s="148"/>
      <c r="U1" s="158">
        <f>(F1/H1)*100</f>
        <v>11.419958992636181</v>
      </c>
      <c r="V1" s="6"/>
      <c r="W1" s="6"/>
    </row>
    <row r="2" spans="1:28" ht="50.25" customHeight="1" x14ac:dyDescent="0.25">
      <c r="A2" s="159" t="s">
        <v>255</v>
      </c>
      <c r="B2" s="160"/>
      <c r="C2" s="161" t="s">
        <v>213</v>
      </c>
      <c r="D2" s="162" t="s">
        <v>5</v>
      </c>
      <c r="E2" s="163" t="s">
        <v>46</v>
      </c>
      <c r="F2" s="163" t="s">
        <v>252</v>
      </c>
      <c r="G2" s="163" t="s">
        <v>274</v>
      </c>
      <c r="H2" s="160" t="s">
        <v>44</v>
      </c>
      <c r="I2" s="160"/>
      <c r="J2" s="163" t="s">
        <v>254</v>
      </c>
      <c r="K2" s="164" t="s">
        <v>45</v>
      </c>
      <c r="L2" s="164"/>
      <c r="M2" s="165" t="s">
        <v>325</v>
      </c>
      <c r="N2" s="163" t="s">
        <v>276</v>
      </c>
      <c r="O2" s="166" t="s">
        <v>47</v>
      </c>
      <c r="P2" s="167" t="s">
        <v>260</v>
      </c>
      <c r="Q2" s="168"/>
      <c r="R2" s="168"/>
      <c r="S2" s="168"/>
      <c r="T2" s="168"/>
      <c r="U2" s="169"/>
      <c r="V2" s="6"/>
      <c r="W2" s="6"/>
    </row>
    <row r="3" spans="1:28" s="54" customFormat="1" ht="19.5" customHeight="1" thickBot="1" x14ac:dyDescent="0.35">
      <c r="A3" s="170">
        <f>((O3-H3)/H3)*100</f>
        <v>8.687101586871016</v>
      </c>
      <c r="B3" s="171"/>
      <c r="C3" s="172">
        <f>((P3-K3)/K3)*100</f>
        <v>11.576852462488366</v>
      </c>
      <c r="D3" s="173">
        <f>(O3+P3)-(H3+K3)</f>
        <v>15508.304311999935</v>
      </c>
      <c r="E3" s="174">
        <f>SUM(A7:A547)</f>
        <v>211</v>
      </c>
      <c r="F3" s="174">
        <f>SUM(B7:B557)+105</f>
        <v>133</v>
      </c>
      <c r="G3" s="175">
        <f>AVERAGE(G7:G340)</f>
        <v>3.14659536969697</v>
      </c>
      <c r="H3" s="176">
        <f>SUM(I7:I629)</f>
        <v>7373</v>
      </c>
      <c r="I3" s="176"/>
      <c r="J3" s="177">
        <f>K3/E3</f>
        <v>608.65876777251185</v>
      </c>
      <c r="K3" s="176">
        <f>SUM(L7:L701)</f>
        <v>128427</v>
      </c>
      <c r="L3" s="176"/>
      <c r="M3" s="178">
        <f>SUM(M7:M462)</f>
        <v>270</v>
      </c>
      <c r="N3" s="174">
        <f>SUM(N7:N530)</f>
        <v>89</v>
      </c>
      <c r="O3" s="174">
        <f>SUM(O7:O670)</f>
        <v>8013.5</v>
      </c>
      <c r="P3" s="179">
        <f>SUM(P7:P642)</f>
        <v>143294.80431199993</v>
      </c>
      <c r="Q3" s="180" t="s">
        <v>265</v>
      </c>
      <c r="R3" s="181"/>
      <c r="S3" s="181"/>
      <c r="T3" s="181"/>
      <c r="U3" s="182"/>
    </row>
    <row r="4" spans="1:28" s="54" customFormat="1" ht="54" customHeight="1" thickBot="1" x14ac:dyDescent="0.3">
      <c r="A4" s="183" t="s">
        <v>239</v>
      </c>
      <c r="B4" s="184" t="s">
        <v>240</v>
      </c>
      <c r="C4" s="185" t="s">
        <v>0</v>
      </c>
      <c r="D4" s="186" t="s">
        <v>1</v>
      </c>
      <c r="E4" s="186" t="s">
        <v>48</v>
      </c>
      <c r="F4" s="186" t="s">
        <v>253</v>
      </c>
      <c r="G4" s="186" t="s">
        <v>3</v>
      </c>
      <c r="H4" s="186" t="s">
        <v>275</v>
      </c>
      <c r="I4" s="186" t="s">
        <v>238</v>
      </c>
      <c r="J4" s="186" t="s">
        <v>259</v>
      </c>
      <c r="K4" s="186" t="s">
        <v>173</v>
      </c>
      <c r="L4" s="187" t="s">
        <v>258</v>
      </c>
      <c r="M4" s="188" t="s">
        <v>257</v>
      </c>
      <c r="N4" s="186" t="s">
        <v>256</v>
      </c>
      <c r="O4" s="188" t="s">
        <v>262</v>
      </c>
      <c r="P4" s="189" t="s">
        <v>261</v>
      </c>
      <c r="Q4" s="190" t="s">
        <v>263</v>
      </c>
      <c r="R4" s="190" t="s">
        <v>264</v>
      </c>
      <c r="S4" s="190" t="s">
        <v>266</v>
      </c>
      <c r="T4" s="191" t="s">
        <v>273</v>
      </c>
      <c r="U4" s="192"/>
      <c r="W4" s="193"/>
    </row>
    <row r="5" spans="1:28" s="54" customFormat="1" ht="13.5" customHeight="1" x14ac:dyDescent="0.25">
      <c r="A5" s="194"/>
      <c r="B5" s="195"/>
      <c r="C5" s="196"/>
      <c r="D5" s="197"/>
      <c r="E5" s="197"/>
      <c r="F5" s="197"/>
      <c r="G5" s="197"/>
      <c r="H5" s="197"/>
      <c r="I5" s="198"/>
      <c r="J5" s="197"/>
      <c r="K5" s="197"/>
      <c r="L5" s="197"/>
      <c r="M5" s="199">
        <f>AVERAGE(M7:M615,)*100</f>
        <v>59.866962305986689</v>
      </c>
      <c r="N5" s="200">
        <f>(N3/E3)*100</f>
        <v>42.18009478672986</v>
      </c>
      <c r="O5" s="201"/>
      <c r="P5" s="201"/>
      <c r="Q5" s="202">
        <v>30000</v>
      </c>
      <c r="R5" s="202">
        <v>30000</v>
      </c>
      <c r="S5" s="203"/>
      <c r="T5" s="204">
        <v>0</v>
      </c>
      <c r="U5" s="55"/>
      <c r="Y5" s="205"/>
      <c r="AA5" s="206" t="s">
        <v>245</v>
      </c>
    </row>
    <row r="6" spans="1:28" ht="6" customHeight="1" thickBot="1" x14ac:dyDescent="0.3">
      <c r="A6" s="207"/>
      <c r="B6" s="207"/>
      <c r="C6" s="208"/>
      <c r="D6" s="208"/>
      <c r="E6" s="208"/>
      <c r="F6" s="208"/>
      <c r="G6" s="208"/>
      <c r="H6" s="208"/>
      <c r="I6" s="209"/>
      <c r="J6" s="208"/>
      <c r="K6" s="208"/>
      <c r="L6" s="208"/>
      <c r="M6" s="210"/>
      <c r="N6" s="211"/>
      <c r="O6" s="208"/>
      <c r="P6" s="208"/>
      <c r="Q6" s="212"/>
      <c r="R6" s="212"/>
      <c r="S6" s="213"/>
      <c r="T6" s="214"/>
      <c r="U6" s="215"/>
      <c r="Y6" s="54"/>
      <c r="Z6" s="54"/>
      <c r="AA6" s="216"/>
    </row>
    <row r="7" spans="1:28" s="228" customFormat="1" ht="15" customHeight="1" x14ac:dyDescent="0.25">
      <c r="A7" s="217">
        <v>1</v>
      </c>
      <c r="B7" s="218"/>
      <c r="C7" s="219">
        <v>41619</v>
      </c>
      <c r="D7" s="220" t="s">
        <v>6</v>
      </c>
      <c r="E7" s="220" t="s">
        <v>2</v>
      </c>
      <c r="F7" s="220">
        <v>1.5</v>
      </c>
      <c r="G7" s="221">
        <v>1.798</v>
      </c>
      <c r="H7" s="222"/>
      <c r="I7" s="194"/>
      <c r="J7" s="223">
        <f>2000/G7</f>
        <v>1112.3470522803113</v>
      </c>
      <c r="K7" s="224">
        <v>1000</v>
      </c>
      <c r="L7" s="225">
        <f>A7*K7</f>
        <v>1000</v>
      </c>
      <c r="M7" s="220">
        <v>1</v>
      </c>
      <c r="N7" s="225">
        <f>IF(M7+M8=2,1,0)</f>
        <v>1</v>
      </c>
      <c r="O7" s="195">
        <f>F7*H7*M7</f>
        <v>0</v>
      </c>
      <c r="P7" s="226">
        <f>G7*L7*N7</f>
        <v>1798</v>
      </c>
      <c r="Q7" s="202">
        <v>30000</v>
      </c>
      <c r="R7" s="202">
        <f>R5-L7+P7</f>
        <v>30798</v>
      </c>
      <c r="S7" s="202">
        <f>A7</f>
        <v>1</v>
      </c>
      <c r="T7" s="227">
        <f>((R7-Q7)/Q7)*100</f>
        <v>2.6599999999999997</v>
      </c>
      <c r="U7" s="54"/>
      <c r="Y7" s="229"/>
      <c r="Z7" s="230"/>
      <c r="AA7" s="231">
        <v>8</v>
      </c>
      <c r="AB7" s="231">
        <v>1</v>
      </c>
    </row>
    <row r="8" spans="1:28" s="54" customFormat="1" ht="15.75" thickBot="1" x14ac:dyDescent="0.3">
      <c r="A8" s="217"/>
      <c r="B8" s="218"/>
      <c r="C8" s="232">
        <v>41619</v>
      </c>
      <c r="D8" s="233" t="s">
        <v>7</v>
      </c>
      <c r="E8" s="233" t="s">
        <v>2</v>
      </c>
      <c r="F8" s="233">
        <v>1.46</v>
      </c>
      <c r="G8" s="234"/>
      <c r="H8" s="235"/>
      <c r="I8" s="236"/>
      <c r="J8" s="223"/>
      <c r="K8" s="237"/>
      <c r="L8" s="238"/>
      <c r="M8" s="233">
        <v>1</v>
      </c>
      <c r="N8" s="238"/>
      <c r="O8" s="239">
        <f t="shared" ref="O8:O71" si="0">F8*H8*M8</f>
        <v>0</v>
      </c>
      <c r="P8" s="240"/>
      <c r="Q8" s="241"/>
      <c r="R8" s="241"/>
      <c r="S8" s="241"/>
      <c r="T8" s="242"/>
      <c r="Y8" s="243"/>
      <c r="Z8" s="244"/>
      <c r="AA8" s="245">
        <v>8</v>
      </c>
      <c r="AB8" s="245">
        <v>1</v>
      </c>
    </row>
    <row r="9" spans="1:28" s="54" customFormat="1" x14ac:dyDescent="0.25">
      <c r="A9" s="217">
        <v>1</v>
      </c>
      <c r="B9" s="218"/>
      <c r="C9" s="219">
        <v>41619</v>
      </c>
      <c r="D9" s="220" t="s">
        <v>4</v>
      </c>
      <c r="E9" s="220" t="s">
        <v>2</v>
      </c>
      <c r="F9" s="220">
        <v>1.87</v>
      </c>
      <c r="G9" s="221">
        <f t="shared" ref="G9" si="1">F9*F10</f>
        <v>3.9644000000000004</v>
      </c>
      <c r="H9" s="246"/>
      <c r="I9" s="236"/>
      <c r="J9" s="247">
        <f t="shared" ref="J9" si="2">2000/G9</f>
        <v>504.48996064978303</v>
      </c>
      <c r="K9" s="248">
        <v>1000</v>
      </c>
      <c r="L9" s="249">
        <f t="shared" ref="L9" si="3">A9*K9</f>
        <v>1000</v>
      </c>
      <c r="M9" s="220">
        <v>1</v>
      </c>
      <c r="N9" s="225">
        <f t="shared" ref="N9" si="4">IF(M9+M10=2,1,0)</f>
        <v>0</v>
      </c>
      <c r="O9" s="195">
        <f t="shared" si="0"/>
        <v>0</v>
      </c>
      <c r="P9" s="226">
        <f>G9*L9*N9</f>
        <v>0</v>
      </c>
      <c r="Q9" s="241">
        <v>30000</v>
      </c>
      <c r="R9" s="241">
        <f>R7-L9+P9</f>
        <v>29798</v>
      </c>
      <c r="S9" s="241">
        <f>A7+A9</f>
        <v>2</v>
      </c>
      <c r="T9" s="242">
        <f>((R9-Q9)/Q9)*100</f>
        <v>-0.67333333333333334</v>
      </c>
      <c r="Y9" s="243">
        <f>IF(T9&lt;T7,(T9-T7),0)</f>
        <v>-3.333333333333333</v>
      </c>
      <c r="Z9" s="243"/>
      <c r="AA9" s="231">
        <v>8</v>
      </c>
      <c r="AB9" s="231">
        <v>1</v>
      </c>
    </row>
    <row r="10" spans="1:28" s="54" customFormat="1" ht="15.75" thickBot="1" x14ac:dyDescent="0.3">
      <c r="A10" s="217"/>
      <c r="B10" s="218"/>
      <c r="C10" s="250">
        <v>41619</v>
      </c>
      <c r="D10" s="233" t="s">
        <v>8</v>
      </c>
      <c r="E10" s="233" t="s">
        <v>9</v>
      </c>
      <c r="F10" s="233">
        <v>2.12</v>
      </c>
      <c r="G10" s="251"/>
      <c r="H10" s="235"/>
      <c r="I10" s="236">
        <f t="shared" ref="I10:I73" si="5">H10*B10</f>
        <v>0</v>
      </c>
      <c r="J10" s="223"/>
      <c r="K10" s="252"/>
      <c r="L10" s="253"/>
      <c r="M10" s="233">
        <v>0</v>
      </c>
      <c r="N10" s="254"/>
      <c r="O10" s="255">
        <f t="shared" si="0"/>
        <v>0</v>
      </c>
      <c r="P10" s="256"/>
      <c r="Q10" s="241"/>
      <c r="R10" s="241"/>
      <c r="S10" s="241"/>
      <c r="T10" s="242"/>
      <c r="Y10" s="243"/>
      <c r="Z10" s="244"/>
      <c r="AA10" s="245">
        <v>8</v>
      </c>
      <c r="AB10" s="245">
        <v>1</v>
      </c>
    </row>
    <row r="11" spans="1:28" s="54" customFormat="1" x14ac:dyDescent="0.25">
      <c r="A11" s="217">
        <v>1</v>
      </c>
      <c r="B11" s="218"/>
      <c r="C11" s="257">
        <v>41619</v>
      </c>
      <c r="D11" s="258" t="s">
        <v>10</v>
      </c>
      <c r="E11" s="258" t="s">
        <v>2</v>
      </c>
      <c r="F11" s="258">
        <v>1.7</v>
      </c>
      <c r="G11" s="259">
        <f t="shared" ref="G11" si="6">F11*F12</f>
        <v>3.1160999999999999</v>
      </c>
      <c r="H11" s="246"/>
      <c r="I11" s="236">
        <f t="shared" si="5"/>
        <v>0</v>
      </c>
      <c r="J11" s="247">
        <f t="shared" ref="J11" si="7">2000/G11</f>
        <v>641.82792593305737</v>
      </c>
      <c r="K11" s="260">
        <v>1000</v>
      </c>
      <c r="L11" s="249">
        <f t="shared" ref="L11" si="8">A11*K11</f>
        <v>1000</v>
      </c>
      <c r="M11" s="258">
        <v>1</v>
      </c>
      <c r="N11" s="261">
        <f t="shared" ref="N11" si="9">IF(M11+M12=2,1,0)</f>
        <v>0</v>
      </c>
      <c r="O11" s="262">
        <f t="shared" si="0"/>
        <v>0</v>
      </c>
      <c r="P11" s="263">
        <f>G11*L11*N11</f>
        <v>0</v>
      </c>
      <c r="Q11" s="241">
        <v>30000</v>
      </c>
      <c r="R11" s="241">
        <f>R9-L11+P11</f>
        <v>28798</v>
      </c>
      <c r="S11" s="241">
        <f>S9+A11</f>
        <v>3</v>
      </c>
      <c r="T11" s="242">
        <f t="shared" ref="T11" si="10">((R11-Q11)/Q11)*100</f>
        <v>-4.0066666666666668</v>
      </c>
      <c r="Y11" s="243">
        <f>IF(T11&lt;T9,(T11-T9),0)</f>
        <v>-3.3333333333333335</v>
      </c>
      <c r="Z11" s="243">
        <v>-7</v>
      </c>
      <c r="AA11" s="231">
        <v>8</v>
      </c>
      <c r="AB11" s="231">
        <v>1</v>
      </c>
    </row>
    <row r="12" spans="1:28" s="54" customFormat="1" ht="15.75" thickBot="1" x14ac:dyDescent="0.3">
      <c r="A12" s="217"/>
      <c r="B12" s="218"/>
      <c r="C12" s="250">
        <v>41619</v>
      </c>
      <c r="D12" s="233" t="s">
        <v>11</v>
      </c>
      <c r="E12" s="233" t="s">
        <v>2</v>
      </c>
      <c r="F12" s="233">
        <v>1.833</v>
      </c>
      <c r="G12" s="251"/>
      <c r="H12" s="235"/>
      <c r="I12" s="236">
        <f t="shared" si="5"/>
        <v>0</v>
      </c>
      <c r="J12" s="223"/>
      <c r="K12" s="264"/>
      <c r="L12" s="253"/>
      <c r="M12" s="233">
        <v>0</v>
      </c>
      <c r="N12" s="254"/>
      <c r="O12" s="255">
        <f t="shared" si="0"/>
        <v>0</v>
      </c>
      <c r="P12" s="256"/>
      <c r="Q12" s="241"/>
      <c r="R12" s="241"/>
      <c r="S12" s="241"/>
      <c r="T12" s="242"/>
      <c r="Y12" s="243"/>
      <c r="Z12" s="244"/>
      <c r="AA12" s="245">
        <v>8</v>
      </c>
      <c r="AB12" s="245">
        <v>1</v>
      </c>
    </row>
    <row r="13" spans="1:28" s="54" customFormat="1" x14ac:dyDescent="0.25">
      <c r="A13" s="217">
        <v>1</v>
      </c>
      <c r="B13" s="218"/>
      <c r="C13" s="257">
        <v>41619</v>
      </c>
      <c r="D13" s="258" t="s">
        <v>12</v>
      </c>
      <c r="E13" s="258" t="s">
        <v>2</v>
      </c>
      <c r="F13" s="258">
        <v>1.55</v>
      </c>
      <c r="G13" s="259">
        <f t="shared" ref="G13" si="11">F13*F14</f>
        <v>3.2860000000000005</v>
      </c>
      <c r="H13" s="246"/>
      <c r="I13" s="236">
        <f t="shared" si="5"/>
        <v>0</v>
      </c>
      <c r="J13" s="247">
        <f t="shared" ref="J13" si="12">2000/G13</f>
        <v>608.64272671941558</v>
      </c>
      <c r="K13" s="260">
        <v>1000</v>
      </c>
      <c r="L13" s="249">
        <f t="shared" ref="L13" si="13">A13*K13</f>
        <v>1000</v>
      </c>
      <c r="M13" s="258">
        <v>1</v>
      </c>
      <c r="N13" s="261">
        <f t="shared" ref="N13" si="14">IF(M13+M14=2,1,0)</f>
        <v>1</v>
      </c>
      <c r="O13" s="262">
        <f t="shared" si="0"/>
        <v>0</v>
      </c>
      <c r="P13" s="263">
        <f>G13*L13*N13</f>
        <v>3286.0000000000005</v>
      </c>
      <c r="Q13" s="241">
        <v>30000</v>
      </c>
      <c r="R13" s="241">
        <f>R11-L13+P13</f>
        <v>31084</v>
      </c>
      <c r="S13" s="241">
        <f t="shared" ref="S13" si="15">S11+A13</f>
        <v>4</v>
      </c>
      <c r="T13" s="242">
        <f t="shared" ref="T13" si="16">((R13-Q13)/Q13)*100</f>
        <v>3.6133333333333337</v>
      </c>
      <c r="Y13" s="243">
        <f>IF(T13&lt;T11,(T13-T11),0)</f>
        <v>0</v>
      </c>
      <c r="Z13" s="243"/>
      <c r="AA13" s="231">
        <v>8</v>
      </c>
      <c r="AB13" s="231">
        <v>1</v>
      </c>
    </row>
    <row r="14" spans="1:28" s="54" customFormat="1" ht="15.75" thickBot="1" x14ac:dyDescent="0.3">
      <c r="A14" s="217"/>
      <c r="B14" s="218"/>
      <c r="C14" s="250">
        <v>41619</v>
      </c>
      <c r="D14" s="233" t="s">
        <v>13</v>
      </c>
      <c r="E14" s="233" t="s">
        <v>2</v>
      </c>
      <c r="F14" s="233">
        <v>2.12</v>
      </c>
      <c r="G14" s="251"/>
      <c r="H14" s="235"/>
      <c r="I14" s="236">
        <f t="shared" si="5"/>
        <v>0</v>
      </c>
      <c r="J14" s="223"/>
      <c r="K14" s="264"/>
      <c r="L14" s="253"/>
      <c r="M14" s="233">
        <v>1</v>
      </c>
      <c r="N14" s="254"/>
      <c r="O14" s="255">
        <f t="shared" si="0"/>
        <v>0</v>
      </c>
      <c r="P14" s="256"/>
      <c r="Q14" s="241"/>
      <c r="R14" s="241"/>
      <c r="S14" s="241"/>
      <c r="T14" s="242"/>
      <c r="Y14" s="243"/>
      <c r="Z14" s="244"/>
      <c r="AA14" s="245">
        <v>8</v>
      </c>
      <c r="AB14" s="245">
        <v>1</v>
      </c>
    </row>
    <row r="15" spans="1:28" s="54" customFormat="1" x14ac:dyDescent="0.25">
      <c r="A15" s="217">
        <v>1</v>
      </c>
      <c r="B15" s="218"/>
      <c r="C15" s="257">
        <v>41619</v>
      </c>
      <c r="D15" s="258" t="s">
        <v>14</v>
      </c>
      <c r="E15" s="258" t="s">
        <v>9</v>
      </c>
      <c r="F15" s="258">
        <v>1.86</v>
      </c>
      <c r="G15" s="259">
        <f t="shared" ref="G15" si="17">F15*F16</f>
        <v>3.1992000000000003</v>
      </c>
      <c r="H15" s="246"/>
      <c r="I15" s="236">
        <f t="shared" si="5"/>
        <v>0</v>
      </c>
      <c r="J15" s="247">
        <f t="shared" ref="J15" si="18">2000/G15</f>
        <v>625.15628907226801</v>
      </c>
      <c r="K15" s="260">
        <v>1000</v>
      </c>
      <c r="L15" s="249">
        <f t="shared" ref="L15" si="19">A15*K15</f>
        <v>1000</v>
      </c>
      <c r="M15" s="258">
        <v>1</v>
      </c>
      <c r="N15" s="261">
        <f t="shared" ref="N15" si="20">IF(M15+M16=2,1,0)</f>
        <v>1</v>
      </c>
      <c r="O15" s="262">
        <f t="shared" si="0"/>
        <v>0</v>
      </c>
      <c r="P15" s="263">
        <f>G15*L15*N15</f>
        <v>3199.2000000000003</v>
      </c>
      <c r="Q15" s="241">
        <v>30000</v>
      </c>
      <c r="R15" s="241">
        <f t="shared" ref="R15" si="21">R13-L15-I15-I16+P15+O15+O16</f>
        <v>33283.199999999997</v>
      </c>
      <c r="S15" s="241">
        <f t="shared" ref="S15:S77" si="22">S13+A15</f>
        <v>5</v>
      </c>
      <c r="T15" s="242">
        <f t="shared" ref="T15" si="23">((R15-Q15)/Q15)*100</f>
        <v>10.94399999999999</v>
      </c>
      <c r="Y15" s="243">
        <f>IF(T15&lt;T13,(T15-T13),0)</f>
        <v>0</v>
      </c>
      <c r="Z15" s="243"/>
      <c r="AA15" s="231">
        <v>8</v>
      </c>
      <c r="AB15" s="231">
        <v>1</v>
      </c>
    </row>
    <row r="16" spans="1:28" s="266" customFormat="1" ht="15.75" thickBot="1" x14ac:dyDescent="0.3">
      <c r="A16" s="217"/>
      <c r="B16" s="218"/>
      <c r="C16" s="232">
        <v>41619</v>
      </c>
      <c r="D16" s="233" t="s">
        <v>15</v>
      </c>
      <c r="E16" s="233" t="s">
        <v>2</v>
      </c>
      <c r="F16" s="233">
        <v>1.72</v>
      </c>
      <c r="G16" s="234"/>
      <c r="H16" s="235"/>
      <c r="I16" s="265">
        <f t="shared" si="5"/>
        <v>0</v>
      </c>
      <c r="J16" s="223"/>
      <c r="K16" s="264"/>
      <c r="L16" s="253"/>
      <c r="M16" s="233">
        <v>1</v>
      </c>
      <c r="N16" s="238"/>
      <c r="O16" s="239">
        <f t="shared" si="0"/>
        <v>0</v>
      </c>
      <c r="P16" s="240"/>
      <c r="Q16" s="241"/>
      <c r="R16" s="241"/>
      <c r="S16" s="241"/>
      <c r="T16" s="242"/>
      <c r="Y16" s="267"/>
      <c r="Z16" s="268"/>
      <c r="AA16" s="245">
        <v>8</v>
      </c>
      <c r="AB16" s="245">
        <v>1</v>
      </c>
    </row>
    <row r="17" spans="1:28" s="228" customFormat="1" x14ac:dyDescent="0.25">
      <c r="A17" s="217">
        <v>1</v>
      </c>
      <c r="B17" s="218"/>
      <c r="C17" s="257">
        <v>41620</v>
      </c>
      <c r="D17" s="258" t="s">
        <v>16</v>
      </c>
      <c r="E17" s="258" t="s">
        <v>9</v>
      </c>
      <c r="F17" s="258">
        <v>2.04</v>
      </c>
      <c r="G17" s="259">
        <f t="shared" ref="G17" si="24">F17*F18</f>
        <v>3.2946</v>
      </c>
      <c r="H17" s="246"/>
      <c r="I17" s="269">
        <f t="shared" si="5"/>
        <v>0</v>
      </c>
      <c r="J17" s="247">
        <f t="shared" ref="J17" si="25">2000/G17</f>
        <v>607.05396709767501</v>
      </c>
      <c r="K17" s="260">
        <v>1000</v>
      </c>
      <c r="L17" s="249">
        <f t="shared" ref="L17" si="26">A17*K17</f>
        <v>1000</v>
      </c>
      <c r="M17" s="258">
        <v>1</v>
      </c>
      <c r="N17" s="261">
        <f t="shared" ref="N17" si="27">IF(M17+M18=2,1,0)</f>
        <v>1</v>
      </c>
      <c r="O17" s="262">
        <f t="shared" si="0"/>
        <v>0</v>
      </c>
      <c r="P17" s="263">
        <f>G17*L17*N17</f>
        <v>3294.6</v>
      </c>
      <c r="Q17" s="241">
        <v>30000</v>
      </c>
      <c r="R17" s="241">
        <f t="shared" ref="R17" si="28">R15-L17-I17-I18+P17+O17+O18</f>
        <v>35577.799999999996</v>
      </c>
      <c r="S17" s="241">
        <f t="shared" si="22"/>
        <v>6</v>
      </c>
      <c r="T17" s="242">
        <f t="shared" ref="T17" si="29">((R17-Q17)/Q17)*100</f>
        <v>18.592666666666652</v>
      </c>
      <c r="Y17" s="229">
        <f>IF(T17&lt;T15,(T17-T15),0)</f>
        <v>0</v>
      </c>
      <c r="Z17" s="229"/>
      <c r="AA17" s="228">
        <v>4</v>
      </c>
      <c r="AB17" s="231">
        <v>1</v>
      </c>
    </row>
    <row r="18" spans="1:28" s="54" customFormat="1" ht="15.75" thickBot="1" x14ac:dyDescent="0.3">
      <c r="A18" s="217"/>
      <c r="B18" s="218"/>
      <c r="C18" s="250">
        <v>41620</v>
      </c>
      <c r="D18" s="233" t="s">
        <v>17</v>
      </c>
      <c r="E18" s="233" t="s">
        <v>2</v>
      </c>
      <c r="F18" s="233">
        <v>1.615</v>
      </c>
      <c r="G18" s="251"/>
      <c r="H18" s="235"/>
      <c r="I18" s="236">
        <f t="shared" si="5"/>
        <v>0</v>
      </c>
      <c r="J18" s="223"/>
      <c r="K18" s="264"/>
      <c r="L18" s="253"/>
      <c r="M18" s="233">
        <v>1</v>
      </c>
      <c r="N18" s="254"/>
      <c r="O18" s="255">
        <f t="shared" si="0"/>
        <v>0</v>
      </c>
      <c r="P18" s="256"/>
      <c r="Q18" s="241"/>
      <c r="R18" s="241"/>
      <c r="S18" s="241"/>
      <c r="T18" s="242"/>
      <c r="Y18" s="243"/>
      <c r="Z18" s="244"/>
      <c r="AA18" s="270">
        <v>4</v>
      </c>
      <c r="AB18" s="245">
        <v>1</v>
      </c>
    </row>
    <row r="19" spans="1:28" s="54" customFormat="1" x14ac:dyDescent="0.25">
      <c r="A19" s="217">
        <v>1</v>
      </c>
      <c r="B19" s="218"/>
      <c r="C19" s="257">
        <v>41620</v>
      </c>
      <c r="D19" s="258" t="s">
        <v>18</v>
      </c>
      <c r="E19" s="258" t="s">
        <v>2</v>
      </c>
      <c r="F19" s="258">
        <v>1.615</v>
      </c>
      <c r="G19" s="259">
        <f t="shared" ref="G19:G133" si="30">F19*F20</f>
        <v>3.3592</v>
      </c>
      <c r="H19" s="246"/>
      <c r="I19" s="236">
        <f t="shared" si="5"/>
        <v>0</v>
      </c>
      <c r="J19" s="247">
        <f t="shared" ref="J19" si="31">2000/G19</f>
        <v>595.37985234579662</v>
      </c>
      <c r="K19" s="260">
        <v>1000</v>
      </c>
      <c r="L19" s="249">
        <f t="shared" ref="L19" si="32">A19*K19</f>
        <v>1000</v>
      </c>
      <c r="M19" s="258">
        <v>1</v>
      </c>
      <c r="N19" s="261">
        <f t="shared" ref="N19" si="33">IF(M19+M20=2,1,0)</f>
        <v>0</v>
      </c>
      <c r="O19" s="262">
        <f t="shared" si="0"/>
        <v>0</v>
      </c>
      <c r="P19" s="263">
        <f>G19*L19*N19</f>
        <v>0</v>
      </c>
      <c r="Q19" s="241">
        <v>30000</v>
      </c>
      <c r="R19" s="241">
        <f t="shared" ref="R19" si="34">R17-L19-I19-I20+P19+O19+O20</f>
        <v>34577.799999999996</v>
      </c>
      <c r="S19" s="241">
        <f t="shared" si="22"/>
        <v>7</v>
      </c>
      <c r="T19" s="242">
        <f t="shared" ref="T19" si="35">((R19-Q19)/Q19)*100</f>
        <v>15.25933333333332</v>
      </c>
      <c r="Y19" s="243">
        <f>IF(T19&lt;T17,(T19-T17),0)</f>
        <v>-3.3333333333333321</v>
      </c>
      <c r="Z19" s="243"/>
      <c r="AA19" s="270">
        <v>4</v>
      </c>
      <c r="AB19" s="231">
        <v>1</v>
      </c>
    </row>
    <row r="20" spans="1:28" s="54" customFormat="1" ht="15.75" thickBot="1" x14ac:dyDescent="0.3">
      <c r="A20" s="217"/>
      <c r="B20" s="218"/>
      <c r="C20" s="250">
        <v>41620</v>
      </c>
      <c r="D20" s="233" t="s">
        <v>19</v>
      </c>
      <c r="E20" s="233" t="s">
        <v>2</v>
      </c>
      <c r="F20" s="233">
        <v>2.08</v>
      </c>
      <c r="G20" s="251"/>
      <c r="H20" s="235"/>
      <c r="I20" s="236">
        <f t="shared" si="5"/>
        <v>0</v>
      </c>
      <c r="J20" s="223"/>
      <c r="K20" s="264"/>
      <c r="L20" s="253"/>
      <c r="M20" s="233">
        <v>0</v>
      </c>
      <c r="N20" s="254"/>
      <c r="O20" s="255">
        <f t="shared" si="0"/>
        <v>0</v>
      </c>
      <c r="P20" s="256"/>
      <c r="Q20" s="241"/>
      <c r="R20" s="241"/>
      <c r="S20" s="241"/>
      <c r="T20" s="242"/>
      <c r="Y20" s="243"/>
      <c r="Z20" s="244"/>
      <c r="AA20" s="270">
        <v>4</v>
      </c>
      <c r="AB20" s="245">
        <v>1</v>
      </c>
    </row>
    <row r="21" spans="1:28" s="54" customFormat="1" x14ac:dyDescent="0.25">
      <c r="A21" s="217">
        <v>1</v>
      </c>
      <c r="B21" s="218"/>
      <c r="C21" s="257">
        <v>41620</v>
      </c>
      <c r="D21" s="258" t="s">
        <v>20</v>
      </c>
      <c r="E21" s="258" t="s">
        <v>9</v>
      </c>
      <c r="F21" s="258">
        <v>2.56</v>
      </c>
      <c r="G21" s="259">
        <f t="shared" si="30"/>
        <v>4.8384</v>
      </c>
      <c r="H21" s="246"/>
      <c r="I21" s="236">
        <f t="shared" si="5"/>
        <v>0</v>
      </c>
      <c r="J21" s="247">
        <f t="shared" ref="J21" si="36">2000/G21</f>
        <v>413.35978835978835</v>
      </c>
      <c r="K21" s="260">
        <v>1000</v>
      </c>
      <c r="L21" s="249">
        <f t="shared" ref="L21" si="37">A21*K21</f>
        <v>1000</v>
      </c>
      <c r="M21" s="258">
        <v>0</v>
      </c>
      <c r="N21" s="261">
        <f t="shared" ref="N21" si="38">IF(M21+M22=2,1,0)</f>
        <v>0</v>
      </c>
      <c r="O21" s="262">
        <f t="shared" si="0"/>
        <v>0</v>
      </c>
      <c r="P21" s="263">
        <f>G21*L21*N21</f>
        <v>0</v>
      </c>
      <c r="Q21" s="241">
        <v>30000</v>
      </c>
      <c r="R21" s="241">
        <f t="shared" ref="R21" si="39">R19-L21-I21-I22+P21+O21+O22</f>
        <v>33577.799999999996</v>
      </c>
      <c r="S21" s="241">
        <f t="shared" si="22"/>
        <v>8</v>
      </c>
      <c r="T21" s="242">
        <f t="shared" ref="T21:T81" si="40">((R21-Q21)/Q21)*100</f>
        <v>11.925999999999986</v>
      </c>
      <c r="Y21" s="243">
        <f>IF(T21&lt;T19,(T21-T19),0)</f>
        <v>-3.3333333333333339</v>
      </c>
      <c r="Z21" s="244"/>
      <c r="AA21" s="270">
        <v>4</v>
      </c>
      <c r="AB21" s="231">
        <v>1</v>
      </c>
    </row>
    <row r="22" spans="1:28" s="54" customFormat="1" ht="15.75" thickBot="1" x14ac:dyDescent="0.3">
      <c r="A22" s="217"/>
      <c r="B22" s="218"/>
      <c r="C22" s="250">
        <v>41620</v>
      </c>
      <c r="D22" s="233" t="s">
        <v>21</v>
      </c>
      <c r="E22" s="233" t="s">
        <v>2</v>
      </c>
      <c r="F22" s="233">
        <v>1.89</v>
      </c>
      <c r="G22" s="251"/>
      <c r="H22" s="235"/>
      <c r="I22" s="236">
        <f t="shared" si="5"/>
        <v>0</v>
      </c>
      <c r="J22" s="223"/>
      <c r="K22" s="264"/>
      <c r="L22" s="253"/>
      <c r="M22" s="233">
        <v>0</v>
      </c>
      <c r="N22" s="254"/>
      <c r="O22" s="255">
        <f t="shared" si="0"/>
        <v>0</v>
      </c>
      <c r="P22" s="256"/>
      <c r="Q22" s="241"/>
      <c r="R22" s="241"/>
      <c r="S22" s="241"/>
      <c r="T22" s="242"/>
      <c r="Y22" s="243"/>
      <c r="Z22" s="244"/>
      <c r="AA22" s="270">
        <v>4</v>
      </c>
      <c r="AB22" s="245">
        <v>1</v>
      </c>
    </row>
    <row r="23" spans="1:28" s="54" customFormat="1" x14ac:dyDescent="0.25">
      <c r="A23" s="217">
        <v>1</v>
      </c>
      <c r="B23" s="218"/>
      <c r="C23" s="257">
        <v>41620</v>
      </c>
      <c r="D23" s="258" t="s">
        <v>22</v>
      </c>
      <c r="E23" s="258" t="s">
        <v>2</v>
      </c>
      <c r="F23" s="258">
        <v>1.6</v>
      </c>
      <c r="G23" s="259">
        <f t="shared" si="30"/>
        <v>2.8800000000000003</v>
      </c>
      <c r="H23" s="246"/>
      <c r="I23" s="236">
        <f t="shared" si="5"/>
        <v>0</v>
      </c>
      <c r="J23" s="247">
        <f t="shared" ref="J23" si="41">2000/G23</f>
        <v>694.44444444444434</v>
      </c>
      <c r="K23" s="260">
        <v>1000</v>
      </c>
      <c r="L23" s="249">
        <f t="shared" ref="L23" si="42">A23*K23</f>
        <v>1000</v>
      </c>
      <c r="M23" s="258">
        <v>0</v>
      </c>
      <c r="N23" s="261">
        <f t="shared" ref="N23" si="43">IF(M23+M24=2,1,0)</f>
        <v>0</v>
      </c>
      <c r="O23" s="262">
        <f t="shared" si="0"/>
        <v>0</v>
      </c>
      <c r="P23" s="263">
        <f>G23*L23*N23</f>
        <v>0</v>
      </c>
      <c r="Q23" s="241">
        <v>30000</v>
      </c>
      <c r="R23" s="241">
        <f t="shared" ref="R23" si="44">R21-L23-I23-I24+P23+O23+O24</f>
        <v>32577.799999999996</v>
      </c>
      <c r="S23" s="241">
        <f t="shared" si="22"/>
        <v>9</v>
      </c>
      <c r="T23" s="242">
        <f t="shared" ref="T23:T83" si="45">((R23-Q23)/Q23)*100</f>
        <v>8.592666666666652</v>
      </c>
      <c r="Y23" s="243">
        <f>IF(T23&lt;T21,(T23-T21),0)</f>
        <v>-3.3333333333333339</v>
      </c>
      <c r="Z23" s="244"/>
      <c r="AA23" s="270">
        <v>4</v>
      </c>
      <c r="AB23" s="231">
        <v>1</v>
      </c>
    </row>
    <row r="24" spans="1:28" s="54" customFormat="1" ht="15.75" thickBot="1" x14ac:dyDescent="0.3">
      <c r="A24" s="217"/>
      <c r="B24" s="218"/>
      <c r="C24" s="250">
        <v>41620</v>
      </c>
      <c r="D24" s="233" t="s">
        <v>23</v>
      </c>
      <c r="E24" s="233" t="s">
        <v>2</v>
      </c>
      <c r="F24" s="233">
        <v>1.8</v>
      </c>
      <c r="G24" s="251"/>
      <c r="H24" s="235"/>
      <c r="I24" s="236">
        <f t="shared" si="5"/>
        <v>0</v>
      </c>
      <c r="J24" s="223"/>
      <c r="K24" s="264"/>
      <c r="L24" s="253"/>
      <c r="M24" s="233">
        <v>1</v>
      </c>
      <c r="N24" s="254"/>
      <c r="O24" s="255">
        <f t="shared" si="0"/>
        <v>0</v>
      </c>
      <c r="P24" s="256"/>
      <c r="Q24" s="241"/>
      <c r="R24" s="241"/>
      <c r="S24" s="241"/>
      <c r="T24" s="242"/>
      <c r="Y24" s="243"/>
      <c r="Z24" s="244"/>
      <c r="AA24" s="270">
        <v>4</v>
      </c>
      <c r="AB24" s="245">
        <v>1</v>
      </c>
    </row>
    <row r="25" spans="1:28" s="54" customFormat="1" x14ac:dyDescent="0.25">
      <c r="A25" s="217">
        <v>1</v>
      </c>
      <c r="B25" s="218"/>
      <c r="C25" s="257">
        <v>41620</v>
      </c>
      <c r="D25" s="258" t="s">
        <v>24</v>
      </c>
      <c r="E25" s="258" t="s">
        <v>2</v>
      </c>
      <c r="F25" s="258">
        <v>1.75</v>
      </c>
      <c r="G25" s="259">
        <f t="shared" si="30"/>
        <v>3.2725</v>
      </c>
      <c r="H25" s="246"/>
      <c r="I25" s="236">
        <f t="shared" si="5"/>
        <v>0</v>
      </c>
      <c r="J25" s="247">
        <f t="shared" ref="J25" si="46">2000/G25</f>
        <v>611.15355233002288</v>
      </c>
      <c r="K25" s="260">
        <v>1000</v>
      </c>
      <c r="L25" s="249">
        <f t="shared" ref="L25" si="47">A25*K25</f>
        <v>1000</v>
      </c>
      <c r="M25" s="258">
        <v>0</v>
      </c>
      <c r="N25" s="261">
        <f t="shared" ref="N25" si="48">IF(M25+M26=2,1,0)</f>
        <v>0</v>
      </c>
      <c r="O25" s="262">
        <f t="shared" si="0"/>
        <v>0</v>
      </c>
      <c r="P25" s="263">
        <f>G25*L25*N25</f>
        <v>0</v>
      </c>
      <c r="Q25" s="241">
        <v>30000</v>
      </c>
      <c r="R25" s="241">
        <f t="shared" ref="R25" si="49">R23-L25-I25-I26+P25+O25+O26</f>
        <v>31577.799999999996</v>
      </c>
      <c r="S25" s="241">
        <f t="shared" si="22"/>
        <v>10</v>
      </c>
      <c r="T25" s="242">
        <f t="shared" ref="T25:T85" si="50">((R25-Q25)/Q25)*100</f>
        <v>5.259333333333319</v>
      </c>
      <c r="Y25" s="243">
        <f>IF(T25&lt;T23,(T25-T23),0)</f>
        <v>-3.333333333333333</v>
      </c>
      <c r="Z25" s="244">
        <v>-13</v>
      </c>
      <c r="AA25" s="270">
        <v>4</v>
      </c>
      <c r="AB25" s="231">
        <v>1</v>
      </c>
    </row>
    <row r="26" spans="1:28" s="266" customFormat="1" ht="15.75" thickBot="1" x14ac:dyDescent="0.3">
      <c r="A26" s="217"/>
      <c r="B26" s="218"/>
      <c r="C26" s="232">
        <v>41620</v>
      </c>
      <c r="D26" s="233" t="s">
        <v>25</v>
      </c>
      <c r="E26" s="233" t="s">
        <v>2</v>
      </c>
      <c r="F26" s="233">
        <v>1.87</v>
      </c>
      <c r="G26" s="234"/>
      <c r="H26" s="235"/>
      <c r="I26" s="265">
        <f t="shared" si="5"/>
        <v>0</v>
      </c>
      <c r="J26" s="223"/>
      <c r="K26" s="264"/>
      <c r="L26" s="253"/>
      <c r="M26" s="233">
        <v>1</v>
      </c>
      <c r="N26" s="238"/>
      <c r="O26" s="239">
        <f t="shared" si="0"/>
        <v>0</v>
      </c>
      <c r="P26" s="240"/>
      <c r="Q26" s="241"/>
      <c r="R26" s="241"/>
      <c r="S26" s="241"/>
      <c r="T26" s="242"/>
      <c r="Y26" s="267"/>
      <c r="Z26" s="268"/>
      <c r="AA26" s="270">
        <v>4</v>
      </c>
      <c r="AB26" s="245">
        <v>1</v>
      </c>
    </row>
    <row r="27" spans="1:28" s="228" customFormat="1" x14ac:dyDescent="0.25">
      <c r="A27" s="217">
        <v>1</v>
      </c>
      <c r="B27" s="218"/>
      <c r="C27" s="257">
        <v>41621</v>
      </c>
      <c r="D27" s="258" t="s">
        <v>26</v>
      </c>
      <c r="E27" s="258" t="s">
        <v>2</v>
      </c>
      <c r="F27" s="258">
        <v>1.71</v>
      </c>
      <c r="G27" s="259">
        <f t="shared" si="30"/>
        <v>2.7872999999999997</v>
      </c>
      <c r="H27" s="246"/>
      <c r="I27" s="269">
        <f t="shared" si="5"/>
        <v>0</v>
      </c>
      <c r="J27" s="247">
        <f t="shared" ref="J27" si="51">2000/G27</f>
        <v>717.54027194776313</v>
      </c>
      <c r="K27" s="260">
        <v>1000</v>
      </c>
      <c r="L27" s="249">
        <f t="shared" ref="L27" si="52">A27*K27</f>
        <v>1000</v>
      </c>
      <c r="M27" s="258">
        <v>1</v>
      </c>
      <c r="N27" s="261">
        <f t="shared" ref="N27" si="53">IF(M27+M28=2,1,0)</f>
        <v>1</v>
      </c>
      <c r="O27" s="262">
        <f t="shared" si="0"/>
        <v>0</v>
      </c>
      <c r="P27" s="263">
        <f>G27*L27*N27</f>
        <v>2787.2999999999997</v>
      </c>
      <c r="Q27" s="241">
        <v>30000</v>
      </c>
      <c r="R27" s="241">
        <f t="shared" ref="R27" si="54">R25-L27-I27-I28+P27+O27+O28</f>
        <v>33365.1</v>
      </c>
      <c r="S27" s="241">
        <f t="shared" si="22"/>
        <v>11</v>
      </c>
      <c r="T27" s="242">
        <f t="shared" ref="T27:T87" si="55">((R27-Q27)/Q27)*100</f>
        <v>11.216999999999995</v>
      </c>
      <c r="Y27" s="229">
        <f>IF(T27&lt;T25,(T27-T25),0)</f>
        <v>0</v>
      </c>
      <c r="Z27" s="230"/>
      <c r="AA27" s="228">
        <v>8</v>
      </c>
      <c r="AB27" s="231">
        <v>1</v>
      </c>
    </row>
    <row r="28" spans="1:28" s="54" customFormat="1" ht="15.75" thickBot="1" x14ac:dyDescent="0.3">
      <c r="A28" s="217"/>
      <c r="B28" s="218"/>
      <c r="C28" s="250">
        <v>41621</v>
      </c>
      <c r="D28" s="233" t="s">
        <v>27</v>
      </c>
      <c r="E28" s="233" t="s">
        <v>2</v>
      </c>
      <c r="F28" s="233">
        <v>1.63</v>
      </c>
      <c r="G28" s="251"/>
      <c r="H28" s="235"/>
      <c r="I28" s="236">
        <f t="shared" si="5"/>
        <v>0</v>
      </c>
      <c r="J28" s="223"/>
      <c r="K28" s="264"/>
      <c r="L28" s="253"/>
      <c r="M28" s="233">
        <v>1</v>
      </c>
      <c r="N28" s="254"/>
      <c r="O28" s="255">
        <f t="shared" si="0"/>
        <v>0</v>
      </c>
      <c r="P28" s="256"/>
      <c r="Q28" s="241"/>
      <c r="R28" s="241"/>
      <c r="S28" s="241"/>
      <c r="T28" s="242"/>
      <c r="Y28" s="243"/>
      <c r="Z28" s="244"/>
      <c r="AA28" s="270">
        <v>8</v>
      </c>
      <c r="AB28" s="245">
        <v>1</v>
      </c>
    </row>
    <row r="29" spans="1:28" s="54" customFormat="1" x14ac:dyDescent="0.25">
      <c r="A29" s="217">
        <v>1</v>
      </c>
      <c r="B29" s="218"/>
      <c r="C29" s="257">
        <v>41621</v>
      </c>
      <c r="D29" s="258" t="s">
        <v>28</v>
      </c>
      <c r="E29" s="258" t="s">
        <v>2</v>
      </c>
      <c r="F29" s="258">
        <v>1.75</v>
      </c>
      <c r="G29" s="259">
        <f>F29*F30</f>
        <v>3.9899999999999998</v>
      </c>
      <c r="H29" s="246"/>
      <c r="I29" s="236">
        <f t="shared" si="5"/>
        <v>0</v>
      </c>
      <c r="J29" s="247">
        <f t="shared" ref="J29" si="56">2000/G29</f>
        <v>501.25313283208021</v>
      </c>
      <c r="K29" s="260">
        <v>100</v>
      </c>
      <c r="L29" s="249">
        <f t="shared" ref="L29" si="57">A29*K29</f>
        <v>100</v>
      </c>
      <c r="M29" s="258">
        <v>1</v>
      </c>
      <c r="N29" s="261">
        <f t="shared" ref="N29" si="58">IF(M29+M30=2,1,0)</f>
        <v>1</v>
      </c>
      <c r="O29" s="262">
        <f t="shared" si="0"/>
        <v>0</v>
      </c>
      <c r="P29" s="263">
        <f>G29*L29*N29</f>
        <v>399</v>
      </c>
      <c r="Q29" s="241">
        <v>30000</v>
      </c>
      <c r="R29" s="241">
        <f t="shared" ref="R29" si="59">R27-L29-I29-I30+P29+O29+O30</f>
        <v>33664.1</v>
      </c>
      <c r="S29" s="241">
        <f t="shared" si="22"/>
        <v>12</v>
      </c>
      <c r="T29" s="242">
        <f t="shared" ref="T29" si="60">((R29-Q29)/Q29)*100</f>
        <v>12.213666666666661</v>
      </c>
      <c r="Y29" s="243">
        <f>IF(T29&lt;T27,(T29-T27),0)</f>
        <v>0</v>
      </c>
      <c r="Z29" s="244"/>
      <c r="AA29" s="270">
        <v>8</v>
      </c>
      <c r="AB29" s="231">
        <v>1</v>
      </c>
    </row>
    <row r="30" spans="1:28" s="54" customFormat="1" ht="15.75" thickBot="1" x14ac:dyDescent="0.3">
      <c r="A30" s="217"/>
      <c r="B30" s="218"/>
      <c r="C30" s="250">
        <v>41621</v>
      </c>
      <c r="D30" s="233" t="s">
        <v>29</v>
      </c>
      <c r="E30" s="233" t="s">
        <v>9</v>
      </c>
      <c r="F30" s="233">
        <v>2.2799999999999998</v>
      </c>
      <c r="G30" s="251"/>
      <c r="H30" s="235"/>
      <c r="I30" s="236">
        <f t="shared" si="5"/>
        <v>0</v>
      </c>
      <c r="J30" s="223"/>
      <c r="K30" s="264"/>
      <c r="L30" s="253"/>
      <c r="M30" s="233">
        <v>1</v>
      </c>
      <c r="N30" s="254"/>
      <c r="O30" s="255">
        <f t="shared" si="0"/>
        <v>0</v>
      </c>
      <c r="P30" s="256"/>
      <c r="Q30" s="241"/>
      <c r="R30" s="241"/>
      <c r="S30" s="241"/>
      <c r="T30" s="242"/>
      <c r="Y30" s="243"/>
      <c r="Z30" s="244"/>
      <c r="AA30" s="270">
        <v>8</v>
      </c>
      <c r="AB30" s="245">
        <v>1</v>
      </c>
    </row>
    <row r="31" spans="1:28" s="54" customFormat="1" x14ac:dyDescent="0.25">
      <c r="A31" s="217">
        <v>1</v>
      </c>
      <c r="B31" s="218"/>
      <c r="C31" s="257">
        <v>41622</v>
      </c>
      <c r="D31" s="258" t="s">
        <v>30</v>
      </c>
      <c r="E31" s="258" t="s">
        <v>2</v>
      </c>
      <c r="F31" s="258">
        <v>1.63</v>
      </c>
      <c r="G31" s="271">
        <f t="shared" si="30"/>
        <v>3.0806999999999998</v>
      </c>
      <c r="H31" s="246"/>
      <c r="I31" s="236">
        <f t="shared" si="5"/>
        <v>0</v>
      </c>
      <c r="J31" s="247">
        <f t="shared" ref="J31" si="61">2000/G31</f>
        <v>649.2031031908333</v>
      </c>
      <c r="K31" s="260">
        <v>1000</v>
      </c>
      <c r="L31" s="249">
        <f t="shared" ref="L31" si="62">A31*K31</f>
        <v>1000</v>
      </c>
      <c r="M31" s="258">
        <v>1</v>
      </c>
      <c r="N31" s="261">
        <f t="shared" ref="N31" si="63">IF(M31+M32=2,1,0)</f>
        <v>1</v>
      </c>
      <c r="O31" s="262">
        <f t="shared" si="0"/>
        <v>0</v>
      </c>
      <c r="P31" s="263">
        <f>G31*L31*N31</f>
        <v>3080.7</v>
      </c>
      <c r="Q31" s="241">
        <v>30000</v>
      </c>
      <c r="R31" s="241">
        <f t="shared" ref="R31" si="64">R29-L31-I31-I32+P31+O31+O32</f>
        <v>35744.799999999996</v>
      </c>
      <c r="S31" s="241">
        <f t="shared" si="22"/>
        <v>13</v>
      </c>
      <c r="T31" s="242">
        <f t="shared" si="40"/>
        <v>19.149333333333317</v>
      </c>
      <c r="Y31" s="243">
        <f>IF(T31&lt;T29,(T31-T29),0)</f>
        <v>0</v>
      </c>
      <c r="Z31" s="244"/>
      <c r="AA31" s="270">
        <v>8</v>
      </c>
      <c r="AB31" s="231">
        <v>1</v>
      </c>
    </row>
    <row r="32" spans="1:28" s="54" customFormat="1" ht="15.75" thickBot="1" x14ac:dyDescent="0.3">
      <c r="A32" s="217"/>
      <c r="B32" s="218"/>
      <c r="C32" s="250">
        <v>41622</v>
      </c>
      <c r="D32" s="233" t="s">
        <v>31</v>
      </c>
      <c r="E32" s="233" t="s">
        <v>2</v>
      </c>
      <c r="F32" s="233">
        <v>1.89</v>
      </c>
      <c r="G32" s="272"/>
      <c r="H32" s="235"/>
      <c r="I32" s="236">
        <f t="shared" si="5"/>
        <v>0</v>
      </c>
      <c r="J32" s="223"/>
      <c r="K32" s="264"/>
      <c r="L32" s="253"/>
      <c r="M32" s="233">
        <v>1</v>
      </c>
      <c r="N32" s="254"/>
      <c r="O32" s="255">
        <f t="shared" si="0"/>
        <v>0</v>
      </c>
      <c r="P32" s="256"/>
      <c r="Q32" s="241"/>
      <c r="R32" s="241"/>
      <c r="S32" s="241"/>
      <c r="T32" s="242"/>
      <c r="Y32" s="243"/>
      <c r="Z32" s="244"/>
      <c r="AA32" s="270">
        <v>8</v>
      </c>
      <c r="AB32" s="245">
        <v>1</v>
      </c>
    </row>
    <row r="33" spans="1:28" s="54" customFormat="1" x14ac:dyDescent="0.25">
      <c r="A33" s="217">
        <v>1</v>
      </c>
      <c r="B33" s="218"/>
      <c r="C33" s="257">
        <v>41622</v>
      </c>
      <c r="D33" s="258" t="s">
        <v>32</v>
      </c>
      <c r="E33" s="258" t="s">
        <v>9</v>
      </c>
      <c r="F33" s="258">
        <v>2.02</v>
      </c>
      <c r="G33" s="259">
        <f t="shared" si="30"/>
        <v>3.3329999999999997</v>
      </c>
      <c r="H33" s="246"/>
      <c r="I33" s="236">
        <f t="shared" si="5"/>
        <v>0</v>
      </c>
      <c r="J33" s="247">
        <f t="shared" ref="J33" si="65">2000/G33</f>
        <v>600.06000600060008</v>
      </c>
      <c r="K33" s="260">
        <v>1000</v>
      </c>
      <c r="L33" s="249">
        <f t="shared" ref="L33" si="66">A33*K33</f>
        <v>1000</v>
      </c>
      <c r="M33" s="258">
        <v>0</v>
      </c>
      <c r="N33" s="261">
        <f t="shared" ref="N33" si="67">IF(M33+M34=2,1,0)</f>
        <v>0</v>
      </c>
      <c r="O33" s="262">
        <f t="shared" si="0"/>
        <v>0</v>
      </c>
      <c r="P33" s="263">
        <f>G33*L33*N33</f>
        <v>0</v>
      </c>
      <c r="Q33" s="241">
        <v>30000</v>
      </c>
      <c r="R33" s="241">
        <f t="shared" ref="R33" si="68">R31-L33-I33-I34+P33+O33+O34</f>
        <v>34744.799999999996</v>
      </c>
      <c r="S33" s="241">
        <f t="shared" si="22"/>
        <v>14</v>
      </c>
      <c r="T33" s="242">
        <f t="shared" si="45"/>
        <v>15.815999999999985</v>
      </c>
      <c r="Y33" s="243">
        <f>IF(T33&lt;T31,(T33-T31),0)</f>
        <v>-3.3333333333333321</v>
      </c>
      <c r="Z33" s="244"/>
      <c r="AA33" s="270">
        <v>8</v>
      </c>
      <c r="AB33" s="231">
        <v>1</v>
      </c>
    </row>
    <row r="34" spans="1:28" s="54" customFormat="1" ht="15.75" thickBot="1" x14ac:dyDescent="0.3">
      <c r="A34" s="217"/>
      <c r="B34" s="218"/>
      <c r="C34" s="250">
        <v>41622</v>
      </c>
      <c r="D34" s="233" t="s">
        <v>33</v>
      </c>
      <c r="E34" s="233" t="s">
        <v>2</v>
      </c>
      <c r="F34" s="233">
        <v>1.65</v>
      </c>
      <c r="G34" s="251"/>
      <c r="H34" s="235"/>
      <c r="I34" s="236">
        <f t="shared" si="5"/>
        <v>0</v>
      </c>
      <c r="J34" s="223"/>
      <c r="K34" s="264"/>
      <c r="L34" s="253"/>
      <c r="M34" s="233">
        <v>0</v>
      </c>
      <c r="N34" s="254"/>
      <c r="O34" s="255">
        <f t="shared" si="0"/>
        <v>0</v>
      </c>
      <c r="P34" s="256"/>
      <c r="Q34" s="241"/>
      <c r="R34" s="241"/>
      <c r="S34" s="241"/>
      <c r="T34" s="242"/>
      <c r="Y34" s="243"/>
      <c r="Z34" s="244"/>
      <c r="AA34" s="270">
        <v>8</v>
      </c>
      <c r="AB34" s="245">
        <v>1</v>
      </c>
    </row>
    <row r="35" spans="1:28" s="54" customFormat="1" x14ac:dyDescent="0.25">
      <c r="A35" s="217">
        <v>1</v>
      </c>
      <c r="B35" s="218"/>
      <c r="C35" s="257">
        <v>41623</v>
      </c>
      <c r="D35" s="258" t="s">
        <v>34</v>
      </c>
      <c r="E35" s="258" t="s">
        <v>2</v>
      </c>
      <c r="F35" s="258">
        <v>1.72</v>
      </c>
      <c r="G35" s="259">
        <f t="shared" si="30"/>
        <v>3.4055999999999997</v>
      </c>
      <c r="H35" s="246"/>
      <c r="I35" s="236">
        <f t="shared" si="5"/>
        <v>0</v>
      </c>
      <c r="J35" s="247">
        <f t="shared" ref="J35" si="69">2000/G35</f>
        <v>587.26802912849428</v>
      </c>
      <c r="K35" s="260">
        <v>1000</v>
      </c>
      <c r="L35" s="249">
        <f t="shared" ref="L35" si="70">A35*K35</f>
        <v>1000</v>
      </c>
      <c r="M35" s="258">
        <v>1</v>
      </c>
      <c r="N35" s="261">
        <f t="shared" ref="N35" si="71">IF(M35+M36=2,1,0)</f>
        <v>0</v>
      </c>
      <c r="O35" s="262">
        <f t="shared" si="0"/>
        <v>0</v>
      </c>
      <c r="P35" s="263">
        <f>G35*L35*N35</f>
        <v>0</v>
      </c>
      <c r="Q35" s="241">
        <v>30000</v>
      </c>
      <c r="R35" s="241">
        <f t="shared" ref="R35" si="72">R33-L35-I35-I36+P35+O35+O36</f>
        <v>33744.799999999996</v>
      </c>
      <c r="S35" s="241">
        <f t="shared" si="22"/>
        <v>15</v>
      </c>
      <c r="T35" s="242">
        <f t="shared" si="50"/>
        <v>12.482666666666651</v>
      </c>
      <c r="Y35" s="243">
        <f>IF(T35&lt;T33,(T35-T33),0)</f>
        <v>-3.3333333333333339</v>
      </c>
      <c r="Z35" s="244">
        <v>-6</v>
      </c>
      <c r="AA35" s="270">
        <v>8</v>
      </c>
      <c r="AB35" s="231">
        <v>1</v>
      </c>
    </row>
    <row r="36" spans="1:28" s="54" customFormat="1" ht="15.75" thickBot="1" x14ac:dyDescent="0.3">
      <c r="A36" s="217"/>
      <c r="B36" s="218"/>
      <c r="C36" s="250">
        <v>41623</v>
      </c>
      <c r="D36" s="233" t="s">
        <v>35</v>
      </c>
      <c r="E36" s="233" t="s">
        <v>2</v>
      </c>
      <c r="F36" s="233">
        <v>1.98</v>
      </c>
      <c r="G36" s="251"/>
      <c r="H36" s="235"/>
      <c r="I36" s="236">
        <f t="shared" si="5"/>
        <v>0</v>
      </c>
      <c r="J36" s="223"/>
      <c r="K36" s="264"/>
      <c r="L36" s="253"/>
      <c r="M36" s="233">
        <v>0</v>
      </c>
      <c r="N36" s="254"/>
      <c r="O36" s="255">
        <f t="shared" si="0"/>
        <v>0</v>
      </c>
      <c r="P36" s="256"/>
      <c r="Q36" s="241"/>
      <c r="R36" s="241"/>
      <c r="S36" s="241"/>
      <c r="T36" s="242"/>
      <c r="Y36" s="243"/>
      <c r="Z36" s="244"/>
      <c r="AA36" s="270">
        <v>8</v>
      </c>
      <c r="AB36" s="245">
        <v>1</v>
      </c>
    </row>
    <row r="37" spans="1:28" s="54" customFormat="1" x14ac:dyDescent="0.25">
      <c r="A37" s="217">
        <v>1</v>
      </c>
      <c r="B37" s="218"/>
      <c r="C37" s="257">
        <v>41623</v>
      </c>
      <c r="D37" s="258" t="s">
        <v>36</v>
      </c>
      <c r="E37" s="258" t="s">
        <v>9</v>
      </c>
      <c r="F37" s="258">
        <v>1.89</v>
      </c>
      <c r="G37" s="259">
        <f t="shared" si="30"/>
        <v>3.5909999999999997</v>
      </c>
      <c r="H37" s="246"/>
      <c r="I37" s="236">
        <f t="shared" si="5"/>
        <v>0</v>
      </c>
      <c r="J37" s="247">
        <f t="shared" ref="J37" si="73">2000/G37</f>
        <v>556.94792536897808</v>
      </c>
      <c r="K37" s="260">
        <v>1000</v>
      </c>
      <c r="L37" s="249">
        <f t="shared" ref="L37" si="74">A37*K37</f>
        <v>1000</v>
      </c>
      <c r="M37" s="258">
        <v>1</v>
      </c>
      <c r="N37" s="261">
        <f t="shared" ref="N37" si="75">IF(M37+M38=2,1,0)</f>
        <v>1</v>
      </c>
      <c r="O37" s="262">
        <f t="shared" si="0"/>
        <v>0</v>
      </c>
      <c r="P37" s="263">
        <f>G37*L37*N37</f>
        <v>3590.9999999999995</v>
      </c>
      <c r="Q37" s="241">
        <v>30000</v>
      </c>
      <c r="R37" s="241">
        <f t="shared" ref="R37" si="76">R35-L37-I37-I38+P37+O37+O38</f>
        <v>36335.799999999996</v>
      </c>
      <c r="S37" s="241">
        <f t="shared" si="22"/>
        <v>16</v>
      </c>
      <c r="T37" s="242">
        <f t="shared" si="55"/>
        <v>21.119333333333319</v>
      </c>
      <c r="Y37" s="243">
        <f>IF(T37&lt;T35,(T37-T35),0)</f>
        <v>0</v>
      </c>
      <c r="Z37" s="244"/>
      <c r="AA37" s="270">
        <v>8</v>
      </c>
      <c r="AB37" s="231">
        <v>1</v>
      </c>
    </row>
    <row r="38" spans="1:28" s="54" customFormat="1" ht="15.75" thickBot="1" x14ac:dyDescent="0.3">
      <c r="A38" s="217"/>
      <c r="B38" s="218"/>
      <c r="C38" s="250">
        <v>41623</v>
      </c>
      <c r="D38" s="233" t="s">
        <v>37</v>
      </c>
      <c r="E38" s="233" t="s">
        <v>2</v>
      </c>
      <c r="F38" s="233">
        <v>1.9</v>
      </c>
      <c r="G38" s="251"/>
      <c r="H38" s="235"/>
      <c r="I38" s="236">
        <f t="shared" si="5"/>
        <v>0</v>
      </c>
      <c r="J38" s="223"/>
      <c r="K38" s="264"/>
      <c r="L38" s="253"/>
      <c r="M38" s="233">
        <v>1</v>
      </c>
      <c r="N38" s="254"/>
      <c r="O38" s="255">
        <f t="shared" si="0"/>
        <v>0</v>
      </c>
      <c r="P38" s="256"/>
      <c r="Q38" s="241"/>
      <c r="R38" s="241"/>
      <c r="S38" s="241"/>
      <c r="T38" s="242"/>
      <c r="Y38" s="243"/>
      <c r="Z38" s="244"/>
      <c r="AA38" s="270">
        <v>8</v>
      </c>
      <c r="AB38" s="245">
        <v>1</v>
      </c>
    </row>
    <row r="39" spans="1:28" s="54" customFormat="1" x14ac:dyDescent="0.25">
      <c r="A39" s="217">
        <v>1</v>
      </c>
      <c r="B39" s="218"/>
      <c r="C39" s="257">
        <v>41623</v>
      </c>
      <c r="D39" s="258" t="s">
        <v>38</v>
      </c>
      <c r="E39" s="258" t="s">
        <v>2</v>
      </c>
      <c r="F39" s="258">
        <v>1.75</v>
      </c>
      <c r="G39" s="259">
        <f t="shared" si="30"/>
        <v>3.3249999999999997</v>
      </c>
      <c r="H39" s="246"/>
      <c r="I39" s="236">
        <f t="shared" si="5"/>
        <v>0</v>
      </c>
      <c r="J39" s="247">
        <f t="shared" ref="J39" si="77">2000/G39</f>
        <v>601.5037593984963</v>
      </c>
      <c r="K39" s="260">
        <v>1000</v>
      </c>
      <c r="L39" s="249">
        <f t="shared" ref="L39" si="78">A39*K39</f>
        <v>1000</v>
      </c>
      <c r="M39" s="258">
        <v>1</v>
      </c>
      <c r="N39" s="261">
        <f t="shared" ref="N39" si="79">IF(M39+M40=2,1,0)</f>
        <v>1</v>
      </c>
      <c r="O39" s="262">
        <f t="shared" si="0"/>
        <v>0</v>
      </c>
      <c r="P39" s="263">
        <f>G39*L39*N39</f>
        <v>3324.9999999999995</v>
      </c>
      <c r="Q39" s="241">
        <v>30000</v>
      </c>
      <c r="R39" s="241">
        <f t="shared" ref="R39" si="80">R37-L39-I39-I40+P39+O39+O40</f>
        <v>38660.799999999996</v>
      </c>
      <c r="S39" s="241">
        <f t="shared" si="22"/>
        <v>17</v>
      </c>
      <c r="T39" s="242">
        <f t="shared" ref="T39" si="81">((R39-Q39)/Q39)*100</f>
        <v>28.869333333333319</v>
      </c>
      <c r="Y39" s="243">
        <f>IF(T39&lt;T37,(T39-T37),0)</f>
        <v>0</v>
      </c>
      <c r="Z39" s="244"/>
      <c r="AA39" s="270">
        <v>8</v>
      </c>
      <c r="AB39" s="231">
        <v>1</v>
      </c>
    </row>
    <row r="40" spans="1:28" s="54" customFormat="1" ht="15.75" thickBot="1" x14ac:dyDescent="0.3">
      <c r="A40" s="217"/>
      <c r="B40" s="218"/>
      <c r="C40" s="250">
        <v>41623</v>
      </c>
      <c r="D40" s="233" t="s">
        <v>39</v>
      </c>
      <c r="E40" s="233" t="s">
        <v>2</v>
      </c>
      <c r="F40" s="233">
        <v>1.9</v>
      </c>
      <c r="G40" s="251"/>
      <c r="H40" s="235"/>
      <c r="I40" s="236">
        <f t="shared" si="5"/>
        <v>0</v>
      </c>
      <c r="J40" s="223"/>
      <c r="K40" s="264"/>
      <c r="L40" s="253"/>
      <c r="M40" s="233">
        <v>1</v>
      </c>
      <c r="N40" s="254"/>
      <c r="O40" s="255">
        <f t="shared" si="0"/>
        <v>0</v>
      </c>
      <c r="P40" s="256"/>
      <c r="Q40" s="241"/>
      <c r="R40" s="241"/>
      <c r="S40" s="241"/>
      <c r="T40" s="242"/>
      <c r="Y40" s="243"/>
      <c r="Z40" s="244"/>
      <c r="AA40" s="270">
        <v>8</v>
      </c>
      <c r="AB40" s="245">
        <v>1</v>
      </c>
    </row>
    <row r="41" spans="1:28" s="54" customFormat="1" x14ac:dyDescent="0.25">
      <c r="A41" s="217">
        <v>1</v>
      </c>
      <c r="B41" s="218"/>
      <c r="C41" s="257">
        <v>41623</v>
      </c>
      <c r="D41" s="258" t="s">
        <v>40</v>
      </c>
      <c r="E41" s="258" t="s">
        <v>2</v>
      </c>
      <c r="F41" s="258">
        <v>1.81</v>
      </c>
      <c r="G41" s="259">
        <f t="shared" si="30"/>
        <v>2.9231500000000001</v>
      </c>
      <c r="H41" s="246"/>
      <c r="I41" s="236">
        <f t="shared" si="5"/>
        <v>0</v>
      </c>
      <c r="J41" s="247">
        <f t="shared" ref="J41" si="82">2000/G41</f>
        <v>684.19342148025248</v>
      </c>
      <c r="K41" s="260">
        <v>1000</v>
      </c>
      <c r="L41" s="249">
        <f t="shared" ref="L41" si="83">A41*K41</f>
        <v>1000</v>
      </c>
      <c r="M41" s="258">
        <v>0</v>
      </c>
      <c r="N41" s="261">
        <f t="shared" ref="N41:N103" si="84">IF(M41+M42=2,1,0)</f>
        <v>0</v>
      </c>
      <c r="O41" s="262">
        <f t="shared" si="0"/>
        <v>0</v>
      </c>
      <c r="P41" s="263">
        <f>G41*L41*N41</f>
        <v>0</v>
      </c>
      <c r="Q41" s="241">
        <v>30000</v>
      </c>
      <c r="R41" s="241">
        <f t="shared" ref="R41" si="85">R39-L41-I41-I42+P41+O41+O42</f>
        <v>37660.799999999996</v>
      </c>
      <c r="S41" s="241">
        <f t="shared" si="22"/>
        <v>18</v>
      </c>
      <c r="T41" s="242">
        <f t="shared" si="40"/>
        <v>25.535999999999987</v>
      </c>
      <c r="Y41" s="243">
        <f>IF(T41&lt;T39,(T41-T39),0)</f>
        <v>-3.3333333333333321</v>
      </c>
      <c r="Z41" s="244"/>
      <c r="AA41" s="270">
        <v>8</v>
      </c>
      <c r="AB41" s="231">
        <v>1</v>
      </c>
    </row>
    <row r="42" spans="1:28" s="54" customFormat="1" ht="15.75" thickBot="1" x14ac:dyDescent="0.3">
      <c r="A42" s="217"/>
      <c r="B42" s="218"/>
      <c r="C42" s="250">
        <v>41623</v>
      </c>
      <c r="D42" s="233" t="s">
        <v>41</v>
      </c>
      <c r="E42" s="233" t="s">
        <v>2</v>
      </c>
      <c r="F42" s="233">
        <v>1.615</v>
      </c>
      <c r="G42" s="251"/>
      <c r="H42" s="235"/>
      <c r="I42" s="236">
        <f t="shared" si="5"/>
        <v>0</v>
      </c>
      <c r="J42" s="223"/>
      <c r="K42" s="264"/>
      <c r="L42" s="253"/>
      <c r="M42" s="233">
        <v>1</v>
      </c>
      <c r="N42" s="254"/>
      <c r="O42" s="255">
        <f t="shared" si="0"/>
        <v>0</v>
      </c>
      <c r="P42" s="256"/>
      <c r="Q42" s="241"/>
      <c r="R42" s="241"/>
      <c r="S42" s="241"/>
      <c r="T42" s="242"/>
      <c r="Y42" s="243"/>
      <c r="Z42" s="244"/>
      <c r="AA42" s="270">
        <v>8</v>
      </c>
      <c r="AB42" s="245">
        <v>1</v>
      </c>
    </row>
    <row r="43" spans="1:28" s="54" customFormat="1" x14ac:dyDescent="0.25">
      <c r="A43" s="217">
        <v>1</v>
      </c>
      <c r="B43" s="218"/>
      <c r="C43" s="257">
        <v>41623</v>
      </c>
      <c r="D43" s="258" t="s">
        <v>42</v>
      </c>
      <c r="E43" s="258" t="s">
        <v>2</v>
      </c>
      <c r="F43" s="258">
        <v>1.81</v>
      </c>
      <c r="G43" s="259">
        <f t="shared" si="30"/>
        <v>2.8236000000000003</v>
      </c>
      <c r="H43" s="246"/>
      <c r="I43" s="236">
        <f t="shared" si="5"/>
        <v>0</v>
      </c>
      <c r="J43" s="247">
        <f t="shared" ref="J43" si="86">2000/G43</f>
        <v>708.31562544269718</v>
      </c>
      <c r="K43" s="260">
        <v>1000</v>
      </c>
      <c r="L43" s="249">
        <f t="shared" ref="L43" si="87">A43*K43</f>
        <v>1000</v>
      </c>
      <c r="M43" s="258">
        <v>1</v>
      </c>
      <c r="N43" s="261">
        <f t="shared" si="84"/>
        <v>1</v>
      </c>
      <c r="O43" s="262">
        <f t="shared" si="0"/>
        <v>0</v>
      </c>
      <c r="P43" s="263">
        <f>G43*L43*N43</f>
        <v>2823.6000000000004</v>
      </c>
      <c r="Q43" s="241">
        <v>30000</v>
      </c>
      <c r="R43" s="241">
        <f t="shared" ref="R43" si="88">R41-L43-I43-I44+P43+O43+O44</f>
        <v>39484.399999999994</v>
      </c>
      <c r="S43" s="241">
        <f t="shared" si="22"/>
        <v>19</v>
      </c>
      <c r="T43" s="242">
        <f t="shared" si="45"/>
        <v>31.614666666666647</v>
      </c>
      <c r="Y43" s="243">
        <f>IF(T43&lt;T41,(T43-T41),0)</f>
        <v>0</v>
      </c>
      <c r="Z43" s="244"/>
      <c r="AA43" s="270">
        <v>8</v>
      </c>
      <c r="AB43" s="231">
        <v>1</v>
      </c>
    </row>
    <row r="44" spans="1:28" s="266" customFormat="1" ht="15.75" thickBot="1" x14ac:dyDescent="0.3">
      <c r="A44" s="217"/>
      <c r="B44" s="218"/>
      <c r="C44" s="232">
        <v>41623</v>
      </c>
      <c r="D44" s="233" t="s">
        <v>43</v>
      </c>
      <c r="E44" s="233" t="s">
        <v>2</v>
      </c>
      <c r="F44" s="233">
        <v>1.56</v>
      </c>
      <c r="G44" s="234"/>
      <c r="H44" s="235"/>
      <c r="I44" s="265">
        <f t="shared" si="5"/>
        <v>0</v>
      </c>
      <c r="J44" s="223"/>
      <c r="K44" s="264"/>
      <c r="L44" s="253"/>
      <c r="M44" s="233">
        <v>1</v>
      </c>
      <c r="N44" s="238"/>
      <c r="O44" s="239">
        <f t="shared" si="0"/>
        <v>0</v>
      </c>
      <c r="P44" s="240"/>
      <c r="Q44" s="241"/>
      <c r="R44" s="241"/>
      <c r="S44" s="241"/>
      <c r="T44" s="242"/>
      <c r="Y44" s="267"/>
      <c r="Z44" s="268"/>
      <c r="AA44" s="270">
        <v>8</v>
      </c>
      <c r="AB44" s="245">
        <v>1</v>
      </c>
    </row>
    <row r="45" spans="1:28" s="228" customFormat="1" x14ac:dyDescent="0.25">
      <c r="A45" s="217">
        <v>1</v>
      </c>
      <c r="B45" s="218"/>
      <c r="C45" s="257">
        <v>41624</v>
      </c>
      <c r="D45" s="258" t="s">
        <v>49</v>
      </c>
      <c r="E45" s="258" t="s">
        <v>9</v>
      </c>
      <c r="F45" s="258">
        <v>2.2400000000000002</v>
      </c>
      <c r="G45" s="259">
        <f t="shared" si="30"/>
        <v>3.8080000000000003</v>
      </c>
      <c r="H45" s="246"/>
      <c r="I45" s="269">
        <f t="shared" si="5"/>
        <v>0</v>
      </c>
      <c r="J45" s="247">
        <f t="shared" ref="J45" si="89">2000/G45</f>
        <v>525.21008403361338</v>
      </c>
      <c r="K45" s="260">
        <v>1000</v>
      </c>
      <c r="L45" s="249">
        <f t="shared" ref="L45" si="90">A45*K45</f>
        <v>1000</v>
      </c>
      <c r="M45" s="258">
        <v>1</v>
      </c>
      <c r="N45" s="261">
        <f t="shared" si="84"/>
        <v>1</v>
      </c>
      <c r="O45" s="262">
        <f t="shared" si="0"/>
        <v>0</v>
      </c>
      <c r="P45" s="263">
        <f>G45*L45*N45</f>
        <v>3808.0000000000005</v>
      </c>
      <c r="Q45" s="241">
        <v>30000</v>
      </c>
      <c r="R45" s="241">
        <f t="shared" ref="R45" si="91">R43-L45-I45-I46+P45+O45+O46</f>
        <v>42292.399999999994</v>
      </c>
      <c r="S45" s="241">
        <f t="shared" si="22"/>
        <v>20</v>
      </c>
      <c r="T45" s="242">
        <f t="shared" si="50"/>
        <v>40.97466666666665</v>
      </c>
      <c r="Y45" s="229">
        <f>IF(T45&lt;T43,(T45-T43),0)</f>
        <v>0</v>
      </c>
      <c r="Z45" s="230"/>
      <c r="AA45" s="228">
        <v>-7</v>
      </c>
      <c r="AB45" s="231">
        <v>0</v>
      </c>
    </row>
    <row r="46" spans="1:28" s="54" customFormat="1" ht="15.75" thickBot="1" x14ac:dyDescent="0.3">
      <c r="A46" s="217"/>
      <c r="B46" s="218"/>
      <c r="C46" s="250">
        <v>41624</v>
      </c>
      <c r="D46" s="233" t="s">
        <v>50</v>
      </c>
      <c r="E46" s="233" t="s">
        <v>2</v>
      </c>
      <c r="F46" s="233">
        <v>1.7</v>
      </c>
      <c r="G46" s="251"/>
      <c r="H46" s="235"/>
      <c r="I46" s="236">
        <f t="shared" si="5"/>
        <v>0</v>
      </c>
      <c r="J46" s="223"/>
      <c r="K46" s="264"/>
      <c r="L46" s="253"/>
      <c r="M46" s="233">
        <v>1</v>
      </c>
      <c r="N46" s="254"/>
      <c r="O46" s="255">
        <f t="shared" si="0"/>
        <v>0</v>
      </c>
      <c r="P46" s="256"/>
      <c r="Q46" s="241"/>
      <c r="R46" s="241"/>
      <c r="S46" s="241"/>
      <c r="T46" s="242"/>
      <c r="Y46" s="243"/>
      <c r="Z46" s="244"/>
      <c r="AA46" s="270">
        <v>-7</v>
      </c>
      <c r="AB46" s="273">
        <v>0</v>
      </c>
    </row>
    <row r="47" spans="1:28" s="54" customFormat="1" x14ac:dyDescent="0.25">
      <c r="A47" s="217">
        <v>1</v>
      </c>
      <c r="B47" s="218"/>
      <c r="C47" s="257">
        <v>41624</v>
      </c>
      <c r="D47" s="258" t="s">
        <v>51</v>
      </c>
      <c r="E47" s="258" t="s">
        <v>9</v>
      </c>
      <c r="F47" s="258">
        <v>2.2000000000000002</v>
      </c>
      <c r="G47" s="259">
        <f t="shared" si="30"/>
        <v>4.4880000000000004</v>
      </c>
      <c r="H47" s="246"/>
      <c r="I47" s="236">
        <f t="shared" si="5"/>
        <v>0</v>
      </c>
      <c r="J47" s="247">
        <f t="shared" ref="J47" si="92">2000/G47</f>
        <v>445.63279857397498</v>
      </c>
      <c r="K47" s="260">
        <v>1000</v>
      </c>
      <c r="L47" s="249">
        <f t="shared" ref="L47" si="93">A47*K47</f>
        <v>1000</v>
      </c>
      <c r="M47" s="258">
        <v>0</v>
      </c>
      <c r="N47" s="261">
        <f t="shared" si="84"/>
        <v>0</v>
      </c>
      <c r="O47" s="262">
        <f t="shared" si="0"/>
        <v>0</v>
      </c>
      <c r="P47" s="263">
        <f>G47*L47*N47</f>
        <v>0</v>
      </c>
      <c r="Q47" s="241">
        <v>30000</v>
      </c>
      <c r="R47" s="241">
        <f t="shared" ref="R47" si="94">R45-L47-I47-I48+P47+O47+O48</f>
        <v>41292.399999999994</v>
      </c>
      <c r="S47" s="241">
        <f t="shared" si="22"/>
        <v>21</v>
      </c>
      <c r="T47" s="242">
        <f t="shared" si="55"/>
        <v>37.641333333333314</v>
      </c>
      <c r="Y47" s="243">
        <f>IF(T47&lt;T45,(T47-T45),0)</f>
        <v>-3.3333333333333357</v>
      </c>
      <c r="Z47" s="244"/>
      <c r="AA47" s="270">
        <v>-7</v>
      </c>
      <c r="AB47" s="231">
        <v>0</v>
      </c>
    </row>
    <row r="48" spans="1:28" s="54" customFormat="1" ht="15.75" thickBot="1" x14ac:dyDescent="0.3">
      <c r="A48" s="217"/>
      <c r="B48" s="218"/>
      <c r="C48" s="250">
        <v>41624</v>
      </c>
      <c r="D48" s="233" t="s">
        <v>52</v>
      </c>
      <c r="E48" s="233" t="s">
        <v>2</v>
      </c>
      <c r="F48" s="233">
        <v>2.04</v>
      </c>
      <c r="G48" s="251"/>
      <c r="H48" s="235"/>
      <c r="I48" s="236">
        <f t="shared" si="5"/>
        <v>0</v>
      </c>
      <c r="J48" s="223"/>
      <c r="K48" s="264"/>
      <c r="L48" s="253"/>
      <c r="M48" s="233">
        <v>1</v>
      </c>
      <c r="N48" s="254"/>
      <c r="O48" s="255">
        <f t="shared" si="0"/>
        <v>0</v>
      </c>
      <c r="P48" s="256"/>
      <c r="Q48" s="241"/>
      <c r="R48" s="241"/>
      <c r="S48" s="241"/>
      <c r="T48" s="242"/>
      <c r="Y48" s="243"/>
      <c r="Z48" s="244"/>
      <c r="AA48" s="270">
        <v>-7</v>
      </c>
      <c r="AB48" s="273">
        <v>0</v>
      </c>
    </row>
    <row r="49" spans="1:28" s="54" customFormat="1" x14ac:dyDescent="0.25">
      <c r="A49" s="217">
        <v>1</v>
      </c>
      <c r="B49" s="274"/>
      <c r="C49" s="257">
        <v>41624</v>
      </c>
      <c r="D49" s="258" t="s">
        <v>53</v>
      </c>
      <c r="E49" s="258" t="s">
        <v>2</v>
      </c>
      <c r="F49" s="258">
        <v>1.64</v>
      </c>
      <c r="G49" s="259">
        <f t="shared" si="30"/>
        <v>2.6240000000000001</v>
      </c>
      <c r="H49" s="246"/>
      <c r="I49" s="236">
        <f t="shared" si="5"/>
        <v>0</v>
      </c>
      <c r="J49" s="247">
        <f t="shared" ref="J49" si="95">2000/G49</f>
        <v>762.19512195121945</v>
      </c>
      <c r="K49" s="275">
        <v>1000</v>
      </c>
      <c r="L49" s="249">
        <f t="shared" ref="L49" si="96">A49*K49</f>
        <v>1000</v>
      </c>
      <c r="M49" s="258">
        <v>1</v>
      </c>
      <c r="N49" s="261">
        <f t="shared" si="84"/>
        <v>0</v>
      </c>
      <c r="O49" s="262">
        <f t="shared" si="0"/>
        <v>0</v>
      </c>
      <c r="P49" s="263">
        <f>G49*L49*N49</f>
        <v>0</v>
      </c>
      <c r="Q49" s="241">
        <v>30000</v>
      </c>
      <c r="R49" s="241">
        <f t="shared" ref="R49" si="97">R47-L49-I49-I50+P49+O49+O50</f>
        <v>40292.399999999994</v>
      </c>
      <c r="S49" s="241">
        <f t="shared" si="22"/>
        <v>22</v>
      </c>
      <c r="T49" s="242">
        <f t="shared" ref="T49" si="98">((R49-Q49)/Q49)*100</f>
        <v>34.307999999999986</v>
      </c>
      <c r="Y49" s="243">
        <f>IF(T49&lt;T47,(T49-T47),0)</f>
        <v>-3.3333333333333286</v>
      </c>
      <c r="Z49" s="244"/>
      <c r="AA49" s="270">
        <v>-7</v>
      </c>
      <c r="AB49" s="231">
        <v>0</v>
      </c>
    </row>
    <row r="50" spans="1:28" s="266" customFormat="1" ht="15.75" thickBot="1" x14ac:dyDescent="0.3">
      <c r="A50" s="217"/>
      <c r="B50" s="274"/>
      <c r="C50" s="232">
        <v>41624</v>
      </c>
      <c r="D50" s="233" t="s">
        <v>54</v>
      </c>
      <c r="E50" s="233" t="s">
        <v>2</v>
      </c>
      <c r="F50" s="233">
        <v>1.6</v>
      </c>
      <c r="G50" s="234"/>
      <c r="H50" s="235"/>
      <c r="I50" s="265">
        <f t="shared" si="5"/>
        <v>0</v>
      </c>
      <c r="J50" s="223"/>
      <c r="K50" s="252"/>
      <c r="L50" s="253"/>
      <c r="M50" s="233">
        <v>0</v>
      </c>
      <c r="N50" s="238"/>
      <c r="O50" s="239">
        <f t="shared" si="0"/>
        <v>0</v>
      </c>
      <c r="P50" s="240"/>
      <c r="Q50" s="241"/>
      <c r="R50" s="241"/>
      <c r="S50" s="241"/>
      <c r="T50" s="242"/>
      <c r="Y50" s="267"/>
      <c r="Z50" s="268"/>
      <c r="AA50" s="270">
        <v>-7</v>
      </c>
      <c r="AB50" s="273">
        <v>0</v>
      </c>
    </row>
    <row r="51" spans="1:28" s="228" customFormat="1" x14ac:dyDescent="0.25">
      <c r="A51" s="217">
        <v>1</v>
      </c>
      <c r="B51" s="274"/>
      <c r="C51" s="257">
        <v>41625</v>
      </c>
      <c r="D51" s="276" t="s">
        <v>55</v>
      </c>
      <c r="E51" s="258" t="s">
        <v>9</v>
      </c>
      <c r="F51" s="258">
        <v>2.12</v>
      </c>
      <c r="G51" s="259">
        <f t="shared" si="30"/>
        <v>3.8160000000000003</v>
      </c>
      <c r="H51" s="246"/>
      <c r="I51" s="269">
        <f t="shared" si="5"/>
        <v>0</v>
      </c>
      <c r="J51" s="247">
        <f t="shared" ref="J51" si="99">2000/G51</f>
        <v>524.10901467505232</v>
      </c>
      <c r="K51" s="275">
        <v>1000</v>
      </c>
      <c r="L51" s="249">
        <f t="shared" ref="L51" si="100">A51*K51</f>
        <v>1000</v>
      </c>
      <c r="M51" s="258">
        <v>0</v>
      </c>
      <c r="N51" s="261">
        <f t="shared" si="84"/>
        <v>0</v>
      </c>
      <c r="O51" s="262">
        <f t="shared" si="0"/>
        <v>0</v>
      </c>
      <c r="P51" s="263">
        <f>G51*L51*N51</f>
        <v>0</v>
      </c>
      <c r="Q51" s="241">
        <v>30000</v>
      </c>
      <c r="R51" s="241">
        <f t="shared" ref="R51" si="101">R49-L51-I51-I52+P51+O51+O52</f>
        <v>39292.399999999994</v>
      </c>
      <c r="S51" s="241">
        <f t="shared" si="22"/>
        <v>23</v>
      </c>
      <c r="T51" s="242">
        <f t="shared" si="40"/>
        <v>30.974666666666646</v>
      </c>
      <c r="Y51" s="229">
        <f>IF(T51&lt;T49,(T51-T49),0)</f>
        <v>-3.3333333333333393</v>
      </c>
      <c r="Z51" s="230"/>
      <c r="AA51" s="228">
        <v>5</v>
      </c>
      <c r="AB51" s="231">
        <v>1</v>
      </c>
    </row>
    <row r="52" spans="1:28" s="54" customFormat="1" ht="15.75" thickBot="1" x14ac:dyDescent="0.3">
      <c r="A52" s="217"/>
      <c r="B52" s="274"/>
      <c r="C52" s="250">
        <v>41625</v>
      </c>
      <c r="D52" s="277" t="s">
        <v>56</v>
      </c>
      <c r="E52" s="278" t="s">
        <v>2</v>
      </c>
      <c r="F52" s="278">
        <v>1.8</v>
      </c>
      <c r="G52" s="251"/>
      <c r="H52" s="235"/>
      <c r="I52" s="236">
        <f t="shared" si="5"/>
        <v>0</v>
      </c>
      <c r="J52" s="223"/>
      <c r="K52" s="252"/>
      <c r="L52" s="253"/>
      <c r="M52" s="233">
        <v>0</v>
      </c>
      <c r="N52" s="254"/>
      <c r="O52" s="255">
        <f t="shared" si="0"/>
        <v>0</v>
      </c>
      <c r="P52" s="256"/>
      <c r="Q52" s="241"/>
      <c r="R52" s="241"/>
      <c r="S52" s="241"/>
      <c r="T52" s="242"/>
      <c r="Y52" s="243"/>
      <c r="Z52" s="244"/>
      <c r="AA52" s="270">
        <v>5</v>
      </c>
      <c r="AB52" s="273">
        <v>1</v>
      </c>
    </row>
    <row r="53" spans="1:28" s="54" customFormat="1" ht="15.75" thickBot="1" x14ac:dyDescent="0.3">
      <c r="A53" s="217">
        <v>1</v>
      </c>
      <c r="B53" s="279"/>
      <c r="C53" s="257">
        <v>41626</v>
      </c>
      <c r="D53" s="258" t="s">
        <v>57</v>
      </c>
      <c r="E53" s="280" t="s">
        <v>9</v>
      </c>
      <c r="F53" s="281">
        <v>2.06</v>
      </c>
      <c r="G53" s="259">
        <f t="shared" si="30"/>
        <v>3.7759800000000001</v>
      </c>
      <c r="H53" s="246"/>
      <c r="I53" s="236">
        <f t="shared" si="5"/>
        <v>0</v>
      </c>
      <c r="J53" s="247">
        <f t="shared" ref="J53" si="102">2000/G53</f>
        <v>529.66382237194057</v>
      </c>
      <c r="K53" s="275">
        <v>450</v>
      </c>
      <c r="L53" s="249">
        <f t="shared" ref="L53" si="103">A53*K53</f>
        <v>450</v>
      </c>
      <c r="M53" s="258">
        <v>0</v>
      </c>
      <c r="N53" s="261">
        <f t="shared" si="84"/>
        <v>0</v>
      </c>
      <c r="O53" s="262">
        <f t="shared" si="0"/>
        <v>0</v>
      </c>
      <c r="P53" s="263">
        <f>G53*L53*N53</f>
        <v>0</v>
      </c>
      <c r="Q53" s="241">
        <v>30000</v>
      </c>
      <c r="R53" s="241">
        <f t="shared" ref="R53" si="104">R51-L53-I53-I54+P53+O53+O54</f>
        <v>38842.399999999994</v>
      </c>
      <c r="S53" s="241">
        <f t="shared" si="22"/>
        <v>24</v>
      </c>
      <c r="T53" s="242">
        <f t="shared" si="45"/>
        <v>29.47466666666665</v>
      </c>
      <c r="Y53" s="243">
        <f>IF(T53&lt;T51,(T53-T51),0)</f>
        <v>-1.4999999999999964</v>
      </c>
      <c r="Z53" s="244"/>
      <c r="AA53" s="270">
        <v>5</v>
      </c>
      <c r="AB53" s="273">
        <v>1</v>
      </c>
    </row>
    <row r="54" spans="1:28" s="54" customFormat="1" ht="15.75" thickBot="1" x14ac:dyDescent="0.3">
      <c r="A54" s="217"/>
      <c r="B54" s="279"/>
      <c r="C54" s="250">
        <v>41626</v>
      </c>
      <c r="D54" s="278" t="s">
        <v>58</v>
      </c>
      <c r="E54" s="282" t="s">
        <v>2</v>
      </c>
      <c r="F54" s="283">
        <v>1.833</v>
      </c>
      <c r="G54" s="251"/>
      <c r="H54" s="235"/>
      <c r="I54" s="236">
        <f t="shared" si="5"/>
        <v>0</v>
      </c>
      <c r="J54" s="223"/>
      <c r="K54" s="252"/>
      <c r="L54" s="253"/>
      <c r="M54" s="233">
        <v>0</v>
      </c>
      <c r="N54" s="254"/>
      <c r="O54" s="255">
        <f t="shared" si="0"/>
        <v>0</v>
      </c>
      <c r="P54" s="256"/>
      <c r="Q54" s="241"/>
      <c r="R54" s="241"/>
      <c r="S54" s="241"/>
      <c r="T54" s="242"/>
      <c r="Y54" s="243"/>
      <c r="Z54" s="244"/>
      <c r="AA54" s="270">
        <v>5</v>
      </c>
      <c r="AB54" s="231">
        <v>1</v>
      </c>
    </row>
    <row r="55" spans="1:28" s="54" customFormat="1" x14ac:dyDescent="0.25">
      <c r="A55" s="217">
        <v>1</v>
      </c>
      <c r="B55" s="218"/>
      <c r="C55" s="257">
        <v>41626</v>
      </c>
      <c r="D55" s="258" t="s">
        <v>57</v>
      </c>
      <c r="E55" s="280" t="s">
        <v>9</v>
      </c>
      <c r="F55" s="281">
        <v>2.06</v>
      </c>
      <c r="G55" s="259">
        <f t="shared" si="30"/>
        <v>4.0788000000000002</v>
      </c>
      <c r="H55" s="246"/>
      <c r="I55" s="236">
        <f t="shared" si="5"/>
        <v>0</v>
      </c>
      <c r="J55" s="247">
        <f t="shared" ref="J55" si="105">2000/G55</f>
        <v>490.34029616553886</v>
      </c>
      <c r="K55" s="275">
        <v>450</v>
      </c>
      <c r="L55" s="249">
        <f t="shared" ref="L55" si="106">A55*K55</f>
        <v>450</v>
      </c>
      <c r="M55" s="258">
        <v>0</v>
      </c>
      <c r="N55" s="261">
        <f t="shared" si="84"/>
        <v>0</v>
      </c>
      <c r="O55" s="262">
        <f t="shared" si="0"/>
        <v>0</v>
      </c>
      <c r="P55" s="263">
        <f>G55*L55*N55</f>
        <v>0</v>
      </c>
      <c r="Q55" s="241">
        <v>30000</v>
      </c>
      <c r="R55" s="241">
        <f t="shared" ref="R55" si="107">R53-L55-I55-I56+P55+O55+O56</f>
        <v>38392.399999999994</v>
      </c>
      <c r="S55" s="241">
        <f t="shared" si="22"/>
        <v>25</v>
      </c>
      <c r="T55" s="242">
        <f t="shared" si="50"/>
        <v>27.974666666666646</v>
      </c>
      <c r="Y55" s="243">
        <f>IF(T55&lt;T53,(T55-T53),0)</f>
        <v>-1.5000000000000036</v>
      </c>
      <c r="Z55" s="244"/>
      <c r="AA55" s="270">
        <v>5</v>
      </c>
      <c r="AB55" s="273">
        <v>1</v>
      </c>
    </row>
    <row r="56" spans="1:28" s="54" customFormat="1" ht="15.75" thickBot="1" x14ac:dyDescent="0.3">
      <c r="A56" s="217"/>
      <c r="B56" s="274"/>
      <c r="C56" s="250">
        <v>41626</v>
      </c>
      <c r="D56" s="278" t="s">
        <v>59</v>
      </c>
      <c r="E56" s="282" t="s">
        <v>9</v>
      </c>
      <c r="F56" s="283">
        <v>1.98</v>
      </c>
      <c r="G56" s="251"/>
      <c r="H56" s="235"/>
      <c r="I56" s="236">
        <f t="shared" si="5"/>
        <v>0</v>
      </c>
      <c r="J56" s="223"/>
      <c r="K56" s="252"/>
      <c r="L56" s="253"/>
      <c r="M56" s="233">
        <v>0</v>
      </c>
      <c r="N56" s="254"/>
      <c r="O56" s="255">
        <f t="shared" si="0"/>
        <v>0</v>
      </c>
      <c r="P56" s="256"/>
      <c r="Q56" s="241"/>
      <c r="R56" s="241"/>
      <c r="S56" s="241"/>
      <c r="T56" s="242"/>
      <c r="Y56" s="243"/>
      <c r="Z56" s="244"/>
      <c r="AA56" s="270">
        <v>5</v>
      </c>
      <c r="AB56" s="273">
        <v>1</v>
      </c>
    </row>
    <row r="57" spans="1:28" s="54" customFormat="1" x14ac:dyDescent="0.25">
      <c r="A57" s="217">
        <v>1</v>
      </c>
      <c r="B57" s="274"/>
      <c r="C57" s="257">
        <v>41626</v>
      </c>
      <c r="D57" s="258" t="s">
        <v>58</v>
      </c>
      <c r="E57" s="280" t="s">
        <v>2</v>
      </c>
      <c r="F57" s="281">
        <v>1.833</v>
      </c>
      <c r="G57" s="259">
        <f t="shared" si="30"/>
        <v>3.62934</v>
      </c>
      <c r="H57" s="246"/>
      <c r="I57" s="236">
        <f t="shared" si="5"/>
        <v>0</v>
      </c>
      <c r="J57" s="247">
        <f t="shared" ref="J57" si="108">2000/G57</f>
        <v>551.06438085161494</v>
      </c>
      <c r="K57" s="275">
        <v>450</v>
      </c>
      <c r="L57" s="249">
        <f t="shared" ref="L57" si="109">A57*K57</f>
        <v>450</v>
      </c>
      <c r="M57" s="258">
        <v>0</v>
      </c>
      <c r="N57" s="261">
        <f t="shared" si="84"/>
        <v>0</v>
      </c>
      <c r="O57" s="262">
        <f t="shared" si="0"/>
        <v>0</v>
      </c>
      <c r="P57" s="263">
        <f>G57*L57*N57</f>
        <v>0</v>
      </c>
      <c r="Q57" s="241">
        <v>30000</v>
      </c>
      <c r="R57" s="241">
        <f t="shared" ref="R57" si="110">R55-L57-I57-I58+P57+O57+O58</f>
        <v>37942.399999999994</v>
      </c>
      <c r="S57" s="241">
        <f t="shared" si="22"/>
        <v>26</v>
      </c>
      <c r="T57" s="242">
        <f t="shared" si="55"/>
        <v>26.474666666666646</v>
      </c>
      <c r="Y57" s="243">
        <f>IF(T57&lt;T55,(T57-T55),0)</f>
        <v>-1.5</v>
      </c>
      <c r="Z57" s="244">
        <v>-15</v>
      </c>
      <c r="AA57" s="270">
        <v>5</v>
      </c>
      <c r="AB57" s="231">
        <v>1</v>
      </c>
    </row>
    <row r="58" spans="1:28" s="54" customFormat="1" ht="15.75" thickBot="1" x14ac:dyDescent="0.3">
      <c r="A58" s="217"/>
      <c r="B58" s="274"/>
      <c r="C58" s="232">
        <v>41626</v>
      </c>
      <c r="D58" s="233" t="s">
        <v>59</v>
      </c>
      <c r="E58" s="284" t="s">
        <v>9</v>
      </c>
      <c r="F58" s="285">
        <v>1.98</v>
      </c>
      <c r="G58" s="251"/>
      <c r="H58" s="235"/>
      <c r="I58" s="236">
        <f t="shared" si="5"/>
        <v>0</v>
      </c>
      <c r="J58" s="223"/>
      <c r="K58" s="252"/>
      <c r="L58" s="253"/>
      <c r="M58" s="233">
        <v>0</v>
      </c>
      <c r="N58" s="254"/>
      <c r="O58" s="255">
        <f t="shared" si="0"/>
        <v>0</v>
      </c>
      <c r="P58" s="256"/>
      <c r="Q58" s="241"/>
      <c r="R58" s="241"/>
      <c r="S58" s="241"/>
      <c r="T58" s="242"/>
      <c r="Y58" s="243"/>
      <c r="Z58" s="244"/>
      <c r="AA58" s="270">
        <v>5</v>
      </c>
      <c r="AB58" s="273">
        <v>1</v>
      </c>
    </row>
    <row r="59" spans="1:28" s="54" customFormat="1" ht="15.75" thickBot="1" x14ac:dyDescent="0.3">
      <c r="A59" s="217">
        <v>1</v>
      </c>
      <c r="B59" s="279"/>
      <c r="C59" s="257">
        <v>41626</v>
      </c>
      <c r="D59" s="286" t="s">
        <v>60</v>
      </c>
      <c r="E59" s="287" t="s">
        <v>2</v>
      </c>
      <c r="F59" s="286">
        <v>1.833</v>
      </c>
      <c r="G59" s="259">
        <f t="shared" si="30"/>
        <v>2.7494999999999998</v>
      </c>
      <c r="H59" s="246"/>
      <c r="I59" s="236">
        <f t="shared" si="5"/>
        <v>0</v>
      </c>
      <c r="J59" s="247">
        <f t="shared" ref="J59" si="111">2000/G59</f>
        <v>727.40498272413174</v>
      </c>
      <c r="K59" s="275">
        <v>450</v>
      </c>
      <c r="L59" s="249">
        <f t="shared" ref="L59" si="112">A59*K59</f>
        <v>450</v>
      </c>
      <c r="M59" s="258">
        <v>1</v>
      </c>
      <c r="N59" s="261">
        <f t="shared" si="84"/>
        <v>1</v>
      </c>
      <c r="O59" s="262">
        <f t="shared" si="0"/>
        <v>0</v>
      </c>
      <c r="P59" s="263">
        <f>G59*L59*N59</f>
        <v>1237.2749999999999</v>
      </c>
      <c r="Q59" s="241">
        <v>30000</v>
      </c>
      <c r="R59" s="241">
        <f t="shared" ref="R59" si="113">R57-L59-I59-I60+P59+O59+O60</f>
        <v>38729.674999999996</v>
      </c>
      <c r="S59" s="241">
        <f t="shared" si="22"/>
        <v>27</v>
      </c>
      <c r="T59" s="242">
        <f t="shared" ref="T59" si="114">((R59-Q59)/Q59)*100</f>
        <v>29.098916666666653</v>
      </c>
      <c r="Y59" s="243">
        <f>IF(T59&lt;T57,(T59-T57),0)</f>
        <v>0</v>
      </c>
      <c r="Z59" s="244"/>
      <c r="AA59" s="270">
        <v>5</v>
      </c>
      <c r="AB59" s="273">
        <v>1</v>
      </c>
    </row>
    <row r="60" spans="1:28" s="54" customFormat="1" ht="15.75" thickBot="1" x14ac:dyDescent="0.3">
      <c r="A60" s="217"/>
      <c r="B60" s="279"/>
      <c r="C60" s="232">
        <v>41626</v>
      </c>
      <c r="D60" s="285" t="s">
        <v>61</v>
      </c>
      <c r="E60" s="284" t="s">
        <v>2</v>
      </c>
      <c r="F60" s="285">
        <v>1.5</v>
      </c>
      <c r="G60" s="251"/>
      <c r="H60" s="235"/>
      <c r="I60" s="236">
        <f t="shared" si="5"/>
        <v>0</v>
      </c>
      <c r="J60" s="223"/>
      <c r="K60" s="252"/>
      <c r="L60" s="253"/>
      <c r="M60" s="233">
        <v>1</v>
      </c>
      <c r="N60" s="254"/>
      <c r="O60" s="255">
        <f t="shared" si="0"/>
        <v>0</v>
      </c>
      <c r="P60" s="256"/>
      <c r="Q60" s="241"/>
      <c r="R60" s="241"/>
      <c r="S60" s="241"/>
      <c r="T60" s="242"/>
      <c r="Y60" s="243"/>
      <c r="Z60" s="244"/>
      <c r="AA60" s="270">
        <v>5</v>
      </c>
      <c r="AB60" s="231">
        <v>1</v>
      </c>
    </row>
    <row r="61" spans="1:28" s="54" customFormat="1" x14ac:dyDescent="0.25">
      <c r="A61" s="217">
        <v>1</v>
      </c>
      <c r="B61" s="218"/>
      <c r="C61" s="257">
        <v>41626</v>
      </c>
      <c r="D61" s="281" t="s">
        <v>60</v>
      </c>
      <c r="E61" s="280" t="s">
        <v>2</v>
      </c>
      <c r="F61" s="281">
        <v>1.833</v>
      </c>
      <c r="G61" s="259">
        <f t="shared" si="30"/>
        <v>3.1894199999999997</v>
      </c>
      <c r="H61" s="246"/>
      <c r="I61" s="236">
        <f t="shared" si="5"/>
        <v>0</v>
      </c>
      <c r="J61" s="247">
        <f t="shared" ref="J61" si="115">2000/G61</f>
        <v>627.07326096907912</v>
      </c>
      <c r="K61" s="275">
        <v>450</v>
      </c>
      <c r="L61" s="249">
        <f t="shared" ref="L61" si="116">A61*K61</f>
        <v>450</v>
      </c>
      <c r="M61" s="258">
        <v>1</v>
      </c>
      <c r="N61" s="261">
        <f t="shared" si="84"/>
        <v>1</v>
      </c>
      <c r="O61" s="262">
        <f t="shared" si="0"/>
        <v>0</v>
      </c>
      <c r="P61" s="263">
        <f>G61*L61*N61</f>
        <v>1435.2389999999998</v>
      </c>
      <c r="Q61" s="241">
        <v>30000</v>
      </c>
      <c r="R61" s="241">
        <f t="shared" ref="R61" si="117">R59-L61-I61-I62+P61+O61+O62</f>
        <v>39714.913999999997</v>
      </c>
      <c r="S61" s="241">
        <f t="shared" si="22"/>
        <v>28</v>
      </c>
      <c r="T61" s="242">
        <f t="shared" si="40"/>
        <v>32.383046666666658</v>
      </c>
      <c r="Y61" s="243">
        <f>IF(T61&lt;T59,(T61-T59),0)</f>
        <v>0</v>
      </c>
      <c r="Z61" s="244"/>
      <c r="AA61" s="270">
        <v>5</v>
      </c>
      <c r="AB61" s="273">
        <v>1</v>
      </c>
    </row>
    <row r="62" spans="1:28" s="54" customFormat="1" ht="15.75" thickBot="1" x14ac:dyDescent="0.3">
      <c r="A62" s="217"/>
      <c r="B62" s="274"/>
      <c r="C62" s="232">
        <v>41626</v>
      </c>
      <c r="D62" s="283" t="s">
        <v>62</v>
      </c>
      <c r="E62" s="282" t="s">
        <v>2</v>
      </c>
      <c r="F62" s="283">
        <v>1.74</v>
      </c>
      <c r="G62" s="251"/>
      <c r="H62" s="235"/>
      <c r="I62" s="236">
        <f t="shared" si="5"/>
        <v>0</v>
      </c>
      <c r="J62" s="223"/>
      <c r="K62" s="252"/>
      <c r="L62" s="253"/>
      <c r="M62" s="233">
        <v>1</v>
      </c>
      <c r="N62" s="254"/>
      <c r="O62" s="255">
        <f t="shared" si="0"/>
        <v>0</v>
      </c>
      <c r="P62" s="256"/>
      <c r="Q62" s="241"/>
      <c r="R62" s="241"/>
      <c r="S62" s="241"/>
      <c r="T62" s="242"/>
      <c r="Y62" s="243"/>
      <c r="Z62" s="244"/>
      <c r="AA62" s="270">
        <v>5</v>
      </c>
      <c r="AB62" s="273">
        <v>1</v>
      </c>
    </row>
    <row r="63" spans="1:28" s="54" customFormat="1" x14ac:dyDescent="0.25">
      <c r="A63" s="217">
        <v>1</v>
      </c>
      <c r="B63" s="274"/>
      <c r="C63" s="257">
        <v>41626</v>
      </c>
      <c r="D63" s="281" t="s">
        <v>61</v>
      </c>
      <c r="E63" s="280" t="s">
        <v>2</v>
      </c>
      <c r="F63" s="281">
        <v>1.5</v>
      </c>
      <c r="G63" s="259">
        <f t="shared" si="30"/>
        <v>2.61</v>
      </c>
      <c r="H63" s="246"/>
      <c r="I63" s="236">
        <f t="shared" si="5"/>
        <v>0</v>
      </c>
      <c r="J63" s="247">
        <f t="shared" ref="J63" si="118">2000/G63</f>
        <v>766.28352490421457</v>
      </c>
      <c r="K63" s="275">
        <v>450</v>
      </c>
      <c r="L63" s="249">
        <f t="shared" ref="L63" si="119">A63*K63</f>
        <v>450</v>
      </c>
      <c r="M63" s="258">
        <v>1</v>
      </c>
      <c r="N63" s="261">
        <f t="shared" si="84"/>
        <v>1</v>
      </c>
      <c r="O63" s="262">
        <f t="shared" si="0"/>
        <v>0</v>
      </c>
      <c r="P63" s="263">
        <f>G63*L63*N63</f>
        <v>1174.5</v>
      </c>
      <c r="Q63" s="241">
        <v>30000</v>
      </c>
      <c r="R63" s="241">
        <f t="shared" ref="R63" si="120">R61-L63-I63-I64+P63+O63+O64</f>
        <v>40439.413999999997</v>
      </c>
      <c r="S63" s="241">
        <f t="shared" si="22"/>
        <v>29</v>
      </c>
      <c r="T63" s="242">
        <f t="shared" si="45"/>
        <v>34.798046666666657</v>
      </c>
      <c r="Y63" s="243">
        <f>IF(T63&lt;T61,(T63-T61),0)</f>
        <v>0</v>
      </c>
      <c r="Z63" s="244"/>
      <c r="AA63" s="270">
        <v>5</v>
      </c>
      <c r="AB63" s="231">
        <v>1</v>
      </c>
    </row>
    <row r="64" spans="1:28" s="54" customFormat="1" ht="15.75" thickBot="1" x14ac:dyDescent="0.3">
      <c r="A64" s="217"/>
      <c r="B64" s="274"/>
      <c r="C64" s="232">
        <v>41626</v>
      </c>
      <c r="D64" s="285" t="s">
        <v>62</v>
      </c>
      <c r="E64" s="284" t="s">
        <v>2</v>
      </c>
      <c r="F64" s="285">
        <v>1.74</v>
      </c>
      <c r="G64" s="251"/>
      <c r="H64" s="235"/>
      <c r="I64" s="236">
        <f t="shared" si="5"/>
        <v>0</v>
      </c>
      <c r="J64" s="223"/>
      <c r="K64" s="252"/>
      <c r="L64" s="253"/>
      <c r="M64" s="233">
        <v>1</v>
      </c>
      <c r="N64" s="254"/>
      <c r="O64" s="255">
        <f t="shared" si="0"/>
        <v>0</v>
      </c>
      <c r="P64" s="256"/>
      <c r="Q64" s="241"/>
      <c r="R64" s="241"/>
      <c r="S64" s="241"/>
      <c r="T64" s="242"/>
      <c r="Y64" s="243"/>
      <c r="Z64" s="244"/>
      <c r="AA64" s="270">
        <v>5</v>
      </c>
      <c r="AB64" s="273">
        <v>1</v>
      </c>
    </row>
    <row r="65" spans="1:28" s="54" customFormat="1" ht="15.75" thickBot="1" x14ac:dyDescent="0.3">
      <c r="A65" s="217">
        <v>1</v>
      </c>
      <c r="B65" s="279"/>
      <c r="C65" s="257">
        <v>41626</v>
      </c>
      <c r="D65" s="286" t="s">
        <v>63</v>
      </c>
      <c r="E65" s="287" t="s">
        <v>2</v>
      </c>
      <c r="F65" s="286">
        <v>1.571</v>
      </c>
      <c r="G65" s="259">
        <f t="shared" si="30"/>
        <v>3.4247800000000002</v>
      </c>
      <c r="H65" s="246"/>
      <c r="I65" s="236">
        <f t="shared" si="5"/>
        <v>0</v>
      </c>
      <c r="J65" s="247">
        <f t="shared" ref="J65" si="121">2000/G65</f>
        <v>583.97911690677938</v>
      </c>
      <c r="K65" s="275">
        <v>450</v>
      </c>
      <c r="L65" s="249">
        <f t="shared" ref="L65" si="122">A65*K65</f>
        <v>450</v>
      </c>
      <c r="M65" s="258">
        <v>0</v>
      </c>
      <c r="N65" s="261">
        <f t="shared" si="84"/>
        <v>0</v>
      </c>
      <c r="O65" s="262">
        <f t="shared" si="0"/>
        <v>0</v>
      </c>
      <c r="P65" s="263">
        <f>G65*L65*N65</f>
        <v>0</v>
      </c>
      <c r="Q65" s="241">
        <v>30000</v>
      </c>
      <c r="R65" s="241">
        <f t="shared" ref="R65" si="123">R63-L65-I65-I66+P65+O65+O66</f>
        <v>39989.413999999997</v>
      </c>
      <c r="S65" s="241">
        <f t="shared" si="22"/>
        <v>30</v>
      </c>
      <c r="T65" s="242">
        <f t="shared" si="50"/>
        <v>33.298046666666657</v>
      </c>
      <c r="Y65" s="243">
        <f>IF(T65&lt;T63,(T65-T63),0)</f>
        <v>-1.5</v>
      </c>
      <c r="Z65" s="244"/>
      <c r="AA65" s="270">
        <v>5</v>
      </c>
      <c r="AB65" s="273">
        <v>1</v>
      </c>
    </row>
    <row r="66" spans="1:28" s="54" customFormat="1" ht="15.75" thickBot="1" x14ac:dyDescent="0.3">
      <c r="A66" s="217"/>
      <c r="B66" s="279"/>
      <c r="C66" s="232">
        <v>41626</v>
      </c>
      <c r="D66" s="285" t="s">
        <v>64</v>
      </c>
      <c r="E66" s="284" t="s">
        <v>9</v>
      </c>
      <c r="F66" s="285">
        <v>2.1800000000000002</v>
      </c>
      <c r="G66" s="251"/>
      <c r="H66" s="235"/>
      <c r="I66" s="236">
        <f t="shared" si="5"/>
        <v>0</v>
      </c>
      <c r="J66" s="223"/>
      <c r="K66" s="252"/>
      <c r="L66" s="253"/>
      <c r="M66" s="233">
        <v>1</v>
      </c>
      <c r="N66" s="254"/>
      <c r="O66" s="255">
        <f t="shared" si="0"/>
        <v>0</v>
      </c>
      <c r="P66" s="256"/>
      <c r="Q66" s="241"/>
      <c r="R66" s="241"/>
      <c r="S66" s="241"/>
      <c r="T66" s="242"/>
      <c r="Y66" s="243"/>
      <c r="Z66" s="244"/>
      <c r="AA66" s="270">
        <v>5</v>
      </c>
      <c r="AB66" s="231">
        <v>1</v>
      </c>
    </row>
    <row r="67" spans="1:28" s="54" customFormat="1" x14ac:dyDescent="0.25">
      <c r="A67" s="217">
        <v>1</v>
      </c>
      <c r="B67" s="218"/>
      <c r="C67" s="257">
        <v>41626</v>
      </c>
      <c r="D67" s="286" t="s">
        <v>63</v>
      </c>
      <c r="E67" s="287" t="s">
        <v>2</v>
      </c>
      <c r="F67" s="281">
        <v>1.571</v>
      </c>
      <c r="G67" s="259">
        <f t="shared" si="30"/>
        <v>2.7021199999999999</v>
      </c>
      <c r="H67" s="246"/>
      <c r="I67" s="236">
        <f t="shared" si="5"/>
        <v>0</v>
      </c>
      <c r="J67" s="247">
        <f t="shared" ref="J67" si="124">2000/G67</f>
        <v>740.15957840510418</v>
      </c>
      <c r="K67" s="275">
        <v>450</v>
      </c>
      <c r="L67" s="249">
        <f t="shared" ref="L67" si="125">A67*K67</f>
        <v>450</v>
      </c>
      <c r="M67" s="258">
        <v>0</v>
      </c>
      <c r="N67" s="261">
        <f t="shared" si="84"/>
        <v>0</v>
      </c>
      <c r="O67" s="262">
        <f t="shared" si="0"/>
        <v>0</v>
      </c>
      <c r="P67" s="263">
        <f>G67*L67*N67</f>
        <v>0</v>
      </c>
      <c r="Q67" s="241">
        <v>30000</v>
      </c>
      <c r="R67" s="241">
        <f t="shared" ref="R67" si="126">R65-L67-I67-I68+P67+O67+O68</f>
        <v>39539.413999999997</v>
      </c>
      <c r="S67" s="241">
        <f t="shared" si="22"/>
        <v>31</v>
      </c>
      <c r="T67" s="242">
        <f t="shared" si="55"/>
        <v>31.798046666666657</v>
      </c>
      <c r="Y67" s="243">
        <f>IF(T67&lt;T65,(T67-T65),0)</f>
        <v>-1.5</v>
      </c>
      <c r="Z67" s="244"/>
      <c r="AA67" s="270">
        <v>5</v>
      </c>
      <c r="AB67" s="273">
        <v>1</v>
      </c>
    </row>
    <row r="68" spans="1:28" s="54" customFormat="1" ht="15.75" thickBot="1" x14ac:dyDescent="0.3">
      <c r="A68" s="217"/>
      <c r="B68" s="274"/>
      <c r="C68" s="232">
        <v>41626</v>
      </c>
      <c r="D68" s="283" t="s">
        <v>65</v>
      </c>
      <c r="E68" s="282" t="s">
        <v>2</v>
      </c>
      <c r="F68" s="283">
        <v>1.72</v>
      </c>
      <c r="G68" s="251"/>
      <c r="H68" s="235"/>
      <c r="I68" s="236">
        <f t="shared" si="5"/>
        <v>0</v>
      </c>
      <c r="J68" s="223"/>
      <c r="K68" s="252"/>
      <c r="L68" s="253"/>
      <c r="M68" s="233">
        <v>1</v>
      </c>
      <c r="N68" s="254"/>
      <c r="O68" s="255">
        <f t="shared" si="0"/>
        <v>0</v>
      </c>
      <c r="P68" s="256"/>
      <c r="Q68" s="241"/>
      <c r="R68" s="241"/>
      <c r="S68" s="241"/>
      <c r="T68" s="242"/>
      <c r="Y68" s="243"/>
      <c r="Z68" s="244"/>
      <c r="AA68" s="270">
        <v>5</v>
      </c>
      <c r="AB68" s="273">
        <v>1</v>
      </c>
    </row>
    <row r="69" spans="1:28" s="54" customFormat="1" x14ac:dyDescent="0.25">
      <c r="A69" s="217">
        <v>1</v>
      </c>
      <c r="B69" s="274"/>
      <c r="C69" s="257">
        <v>41626</v>
      </c>
      <c r="D69" s="281" t="s">
        <v>64</v>
      </c>
      <c r="E69" s="280" t="s">
        <v>9</v>
      </c>
      <c r="F69" s="281">
        <v>2.1800000000000002</v>
      </c>
      <c r="G69" s="259">
        <f t="shared" si="30"/>
        <v>3.7496</v>
      </c>
      <c r="H69" s="246"/>
      <c r="I69" s="236">
        <f t="shared" si="5"/>
        <v>0</v>
      </c>
      <c r="J69" s="247">
        <f t="shared" ref="J69" si="127">2000/G69</f>
        <v>533.39022829101771</v>
      </c>
      <c r="K69" s="275">
        <v>450</v>
      </c>
      <c r="L69" s="249">
        <f t="shared" ref="L69" si="128">A69*K69</f>
        <v>450</v>
      </c>
      <c r="M69" s="258">
        <v>1</v>
      </c>
      <c r="N69" s="261">
        <f t="shared" si="84"/>
        <v>1</v>
      </c>
      <c r="O69" s="262">
        <f t="shared" si="0"/>
        <v>0</v>
      </c>
      <c r="P69" s="263">
        <f>G69*L69*N69</f>
        <v>1687.32</v>
      </c>
      <c r="Q69" s="241">
        <v>30000</v>
      </c>
      <c r="R69" s="241">
        <f t="shared" ref="R69" si="129">R67-L69-I69-I70+P69+O69+O70</f>
        <v>40776.733999999997</v>
      </c>
      <c r="S69" s="241">
        <f t="shared" si="22"/>
        <v>32</v>
      </c>
      <c r="T69" s="242">
        <f t="shared" ref="T69" si="130">((R69-Q69)/Q69)*100</f>
        <v>35.922446666666659</v>
      </c>
      <c r="Y69" s="243">
        <f>IF(T69&lt;T67,(T69-T67),0)</f>
        <v>0</v>
      </c>
      <c r="Z69" s="244"/>
      <c r="AA69" s="270">
        <v>5</v>
      </c>
      <c r="AB69" s="231">
        <v>1</v>
      </c>
    </row>
    <row r="70" spans="1:28" s="54" customFormat="1" ht="15.75" thickBot="1" x14ac:dyDescent="0.3">
      <c r="A70" s="217"/>
      <c r="B70" s="274"/>
      <c r="C70" s="232">
        <v>41626</v>
      </c>
      <c r="D70" s="285" t="s">
        <v>65</v>
      </c>
      <c r="E70" s="284" t="s">
        <v>2</v>
      </c>
      <c r="F70" s="285">
        <v>1.72</v>
      </c>
      <c r="G70" s="251"/>
      <c r="H70" s="235"/>
      <c r="I70" s="236">
        <f t="shared" si="5"/>
        <v>0</v>
      </c>
      <c r="J70" s="223"/>
      <c r="K70" s="252"/>
      <c r="L70" s="253"/>
      <c r="M70" s="233">
        <v>1</v>
      </c>
      <c r="N70" s="254"/>
      <c r="O70" s="255">
        <f t="shared" si="0"/>
        <v>0</v>
      </c>
      <c r="P70" s="256"/>
      <c r="Q70" s="241"/>
      <c r="R70" s="241"/>
      <c r="S70" s="241"/>
      <c r="T70" s="242"/>
      <c r="Y70" s="243"/>
      <c r="Z70" s="244"/>
      <c r="AA70" s="270">
        <v>5</v>
      </c>
      <c r="AB70" s="273">
        <v>1</v>
      </c>
    </row>
    <row r="71" spans="1:28" s="54" customFormat="1" ht="15.75" thickBot="1" x14ac:dyDescent="0.3">
      <c r="A71" s="217">
        <v>1</v>
      </c>
      <c r="B71" s="279"/>
      <c r="C71" s="257">
        <v>41626</v>
      </c>
      <c r="D71" s="286" t="s">
        <v>66</v>
      </c>
      <c r="E71" s="287" t="s">
        <v>2</v>
      </c>
      <c r="F71" s="286">
        <v>1.72</v>
      </c>
      <c r="G71" s="259">
        <f t="shared" si="30"/>
        <v>3.0615999999999999</v>
      </c>
      <c r="H71" s="246"/>
      <c r="I71" s="236">
        <f t="shared" si="5"/>
        <v>0</v>
      </c>
      <c r="J71" s="247">
        <f t="shared" ref="J71" si="131">2000/G71</f>
        <v>653.25320094068468</v>
      </c>
      <c r="K71" s="275">
        <v>450</v>
      </c>
      <c r="L71" s="249">
        <f t="shared" ref="L71" si="132">A71*K71</f>
        <v>450</v>
      </c>
      <c r="M71" s="258">
        <v>1</v>
      </c>
      <c r="N71" s="261">
        <f t="shared" si="84"/>
        <v>0</v>
      </c>
      <c r="O71" s="262">
        <f t="shared" si="0"/>
        <v>0</v>
      </c>
      <c r="P71" s="263">
        <f>G71*L71*N71</f>
        <v>0</v>
      </c>
      <c r="Q71" s="241">
        <v>30000</v>
      </c>
      <c r="R71" s="241">
        <f t="shared" ref="R71" si="133">R69-L71-I71-I72+P71+O71+O72</f>
        <v>40326.733999999997</v>
      </c>
      <c r="S71" s="241">
        <f t="shared" si="22"/>
        <v>33</v>
      </c>
      <c r="T71" s="242">
        <f t="shared" si="40"/>
        <v>34.422446666666659</v>
      </c>
      <c r="Y71" s="243">
        <f>IF(T71&lt;T69,(T71-T69),0)</f>
        <v>-1.5</v>
      </c>
      <c r="Z71" s="244"/>
      <c r="AA71" s="270">
        <v>5</v>
      </c>
      <c r="AB71" s="273">
        <v>1</v>
      </c>
    </row>
    <row r="72" spans="1:28" s="54" customFormat="1" ht="15.75" thickBot="1" x14ac:dyDescent="0.3">
      <c r="A72" s="217"/>
      <c r="B72" s="279"/>
      <c r="C72" s="232">
        <v>41626</v>
      </c>
      <c r="D72" s="285" t="s">
        <v>67</v>
      </c>
      <c r="E72" s="284" t="s">
        <v>2</v>
      </c>
      <c r="F72" s="285">
        <v>1.78</v>
      </c>
      <c r="G72" s="251"/>
      <c r="H72" s="235"/>
      <c r="I72" s="236">
        <f t="shared" si="5"/>
        <v>0</v>
      </c>
      <c r="J72" s="223"/>
      <c r="K72" s="252"/>
      <c r="L72" s="253"/>
      <c r="M72" s="233">
        <v>0</v>
      </c>
      <c r="N72" s="254"/>
      <c r="O72" s="255">
        <f t="shared" ref="O72:O135" si="134">F72*H72*M72</f>
        <v>0</v>
      </c>
      <c r="P72" s="256"/>
      <c r="Q72" s="241"/>
      <c r="R72" s="241"/>
      <c r="S72" s="241"/>
      <c r="T72" s="242"/>
      <c r="Y72" s="243"/>
      <c r="Z72" s="244"/>
      <c r="AA72" s="270">
        <v>5</v>
      </c>
      <c r="AB72" s="231">
        <v>1</v>
      </c>
    </row>
    <row r="73" spans="1:28" s="50" customFormat="1" ht="15.75" thickBot="1" x14ac:dyDescent="0.3">
      <c r="A73" s="217">
        <v>1</v>
      </c>
      <c r="B73" s="218"/>
      <c r="C73" s="257">
        <v>41626</v>
      </c>
      <c r="D73" s="286" t="s">
        <v>66</v>
      </c>
      <c r="E73" s="287" t="s">
        <v>2</v>
      </c>
      <c r="F73" s="281">
        <v>1.72</v>
      </c>
      <c r="G73" s="259">
        <f t="shared" si="30"/>
        <v>3.0615999999999999</v>
      </c>
      <c r="H73" s="246"/>
      <c r="I73" s="236">
        <f t="shared" si="5"/>
        <v>0</v>
      </c>
      <c r="J73" s="247">
        <f t="shared" ref="J73" si="135">2000/G73</f>
        <v>653.25320094068468</v>
      </c>
      <c r="K73" s="275">
        <v>450</v>
      </c>
      <c r="L73" s="249">
        <f t="shared" ref="L73" si="136">A73*K73</f>
        <v>450</v>
      </c>
      <c r="M73" s="288">
        <v>1</v>
      </c>
      <c r="N73" s="261">
        <f t="shared" si="84"/>
        <v>1</v>
      </c>
      <c r="O73" s="262">
        <f t="shared" si="134"/>
        <v>0</v>
      </c>
      <c r="P73" s="263">
        <f>G73*L73*N73</f>
        <v>1377.72</v>
      </c>
      <c r="Q73" s="241">
        <v>30000</v>
      </c>
      <c r="R73" s="241">
        <f t="shared" ref="R73" si="137">R71-L73-I73-I74+P73+O73+O74</f>
        <v>41254.453999999998</v>
      </c>
      <c r="S73" s="241">
        <f t="shared" si="22"/>
        <v>34</v>
      </c>
      <c r="T73" s="242">
        <f t="shared" si="45"/>
        <v>37.514846666666664</v>
      </c>
      <c r="Y73" s="243">
        <f>IF(T73&lt;T71,(T73-T71),0)</f>
        <v>0</v>
      </c>
      <c r="Z73" s="244"/>
      <c r="AA73" s="270">
        <v>5</v>
      </c>
      <c r="AB73" s="273">
        <v>1</v>
      </c>
    </row>
    <row r="74" spans="1:28" s="50" customFormat="1" ht="15.75" thickBot="1" x14ac:dyDescent="0.3">
      <c r="A74" s="217"/>
      <c r="B74" s="274"/>
      <c r="C74" s="232">
        <v>41626</v>
      </c>
      <c r="D74" s="283" t="s">
        <v>68</v>
      </c>
      <c r="E74" s="282" t="s">
        <v>2</v>
      </c>
      <c r="F74" s="283">
        <v>1.78</v>
      </c>
      <c r="G74" s="251"/>
      <c r="H74" s="235"/>
      <c r="I74" s="236">
        <f t="shared" ref="I74:I137" si="138">H74*B74</f>
        <v>0</v>
      </c>
      <c r="J74" s="223"/>
      <c r="K74" s="252"/>
      <c r="L74" s="253"/>
      <c r="M74" s="288">
        <v>1</v>
      </c>
      <c r="N74" s="254"/>
      <c r="O74" s="255">
        <f t="shared" si="134"/>
        <v>0</v>
      </c>
      <c r="P74" s="256"/>
      <c r="Q74" s="241"/>
      <c r="R74" s="241"/>
      <c r="S74" s="241"/>
      <c r="T74" s="242"/>
      <c r="Y74" s="243"/>
      <c r="Z74" s="244"/>
      <c r="AA74" s="270">
        <v>5</v>
      </c>
      <c r="AB74" s="273">
        <v>1</v>
      </c>
    </row>
    <row r="75" spans="1:28" s="50" customFormat="1" ht="15.75" thickBot="1" x14ac:dyDescent="0.3">
      <c r="A75" s="217">
        <v>1</v>
      </c>
      <c r="B75" s="274"/>
      <c r="C75" s="257">
        <v>41626</v>
      </c>
      <c r="D75" s="281" t="s">
        <v>67</v>
      </c>
      <c r="E75" s="280" t="s">
        <v>2</v>
      </c>
      <c r="F75" s="281">
        <v>1.78</v>
      </c>
      <c r="G75" s="259">
        <f t="shared" si="30"/>
        <v>3.1684000000000001</v>
      </c>
      <c r="H75" s="246"/>
      <c r="I75" s="236">
        <f t="shared" si="138"/>
        <v>0</v>
      </c>
      <c r="J75" s="247">
        <f t="shared" ref="J75" si="139">2000/G75</f>
        <v>631.23343012245925</v>
      </c>
      <c r="K75" s="275">
        <v>450</v>
      </c>
      <c r="L75" s="249">
        <f t="shared" ref="L75" si="140">A75*K75</f>
        <v>450</v>
      </c>
      <c r="M75" s="288">
        <v>0</v>
      </c>
      <c r="N75" s="261">
        <f t="shared" si="84"/>
        <v>0</v>
      </c>
      <c r="O75" s="262">
        <f t="shared" si="134"/>
        <v>0</v>
      </c>
      <c r="P75" s="263">
        <f>G75*L75*N75</f>
        <v>0</v>
      </c>
      <c r="Q75" s="241">
        <v>30000</v>
      </c>
      <c r="R75" s="241">
        <f t="shared" ref="R75" si="141">R73-L75-I75-I76+P75+O75+O76</f>
        <v>40804.453999999998</v>
      </c>
      <c r="S75" s="241">
        <f t="shared" si="22"/>
        <v>35</v>
      </c>
      <c r="T75" s="242">
        <f t="shared" si="50"/>
        <v>36.014846666666664</v>
      </c>
      <c r="Y75" s="243">
        <f>IF(T75&lt;T73,(T75-T73),0)</f>
        <v>-1.5</v>
      </c>
      <c r="Z75" s="244"/>
      <c r="AA75" s="270">
        <v>5</v>
      </c>
      <c r="AB75" s="231">
        <v>1</v>
      </c>
    </row>
    <row r="76" spans="1:28" s="290" customFormat="1" ht="15.75" thickBot="1" x14ac:dyDescent="0.3">
      <c r="A76" s="217"/>
      <c r="B76" s="274"/>
      <c r="C76" s="232">
        <v>41626</v>
      </c>
      <c r="D76" s="285" t="s">
        <v>68</v>
      </c>
      <c r="E76" s="284" t="s">
        <v>2</v>
      </c>
      <c r="F76" s="285">
        <v>1.78</v>
      </c>
      <c r="G76" s="234"/>
      <c r="H76" s="235"/>
      <c r="I76" s="265">
        <f t="shared" si="138"/>
        <v>0</v>
      </c>
      <c r="J76" s="223"/>
      <c r="K76" s="252"/>
      <c r="L76" s="253"/>
      <c r="M76" s="289">
        <v>1</v>
      </c>
      <c r="N76" s="238"/>
      <c r="O76" s="239">
        <f t="shared" si="134"/>
        <v>0</v>
      </c>
      <c r="P76" s="240"/>
      <c r="Q76" s="241"/>
      <c r="R76" s="241"/>
      <c r="S76" s="241"/>
      <c r="T76" s="242"/>
      <c r="Y76" s="267"/>
      <c r="Z76" s="268"/>
      <c r="AA76" s="270">
        <v>5</v>
      </c>
      <c r="AB76" s="273">
        <v>1</v>
      </c>
    </row>
    <row r="77" spans="1:28" s="50" customFormat="1" ht="15.75" thickBot="1" x14ac:dyDescent="0.3">
      <c r="A77" s="291">
        <v>1</v>
      </c>
      <c r="B77" s="292"/>
      <c r="C77" s="293"/>
      <c r="D77" s="286" t="s">
        <v>72</v>
      </c>
      <c r="E77" s="286" t="s">
        <v>2</v>
      </c>
      <c r="F77" s="286">
        <v>1.65</v>
      </c>
      <c r="G77" s="259">
        <f t="shared" si="30"/>
        <v>2.6647499999999997</v>
      </c>
      <c r="H77" s="222"/>
      <c r="I77" s="194">
        <f t="shared" si="138"/>
        <v>0</v>
      </c>
      <c r="J77" s="247">
        <f t="shared" ref="J77" si="142">2000/G77</f>
        <v>750.53945022985283</v>
      </c>
      <c r="K77" s="294">
        <v>500</v>
      </c>
      <c r="L77" s="249">
        <f t="shared" ref="L77" si="143">A77*K77</f>
        <v>500</v>
      </c>
      <c r="M77" s="295">
        <v>0</v>
      </c>
      <c r="N77" s="261">
        <f t="shared" si="84"/>
        <v>0</v>
      </c>
      <c r="O77" s="195">
        <f t="shared" si="134"/>
        <v>0</v>
      </c>
      <c r="P77" s="263">
        <f>G77*L77*N77</f>
        <v>0</v>
      </c>
      <c r="Q77" s="241">
        <v>30000</v>
      </c>
      <c r="R77" s="241">
        <f t="shared" ref="R77" si="144">R75-L77-I77-I78+P77+O77+O78</f>
        <v>40304.453999999998</v>
      </c>
      <c r="S77" s="241">
        <f t="shared" si="22"/>
        <v>36</v>
      </c>
      <c r="T77" s="242">
        <f t="shared" si="55"/>
        <v>34.348179999999992</v>
      </c>
      <c r="Y77" s="243">
        <f>IF(T77&lt;T75,(T77-T75),0)</f>
        <v>-1.6666666666666714</v>
      </c>
      <c r="Z77" s="244"/>
      <c r="AA77" s="50">
        <v>-13</v>
      </c>
      <c r="AB77" s="168">
        <v>0</v>
      </c>
    </row>
    <row r="78" spans="1:28" s="50" customFormat="1" ht="15.75" thickBot="1" x14ac:dyDescent="0.3">
      <c r="A78" s="291"/>
      <c r="B78" s="292"/>
      <c r="C78" s="296"/>
      <c r="D78" s="285" t="s">
        <v>73</v>
      </c>
      <c r="E78" s="285" t="s">
        <v>2</v>
      </c>
      <c r="F78" s="285">
        <v>1.615</v>
      </c>
      <c r="G78" s="251"/>
      <c r="H78" s="235"/>
      <c r="I78" s="236">
        <f t="shared" si="138"/>
        <v>0</v>
      </c>
      <c r="J78" s="223"/>
      <c r="K78" s="297"/>
      <c r="L78" s="253"/>
      <c r="M78" s="288">
        <v>0</v>
      </c>
      <c r="N78" s="254"/>
      <c r="O78" s="255">
        <f t="shared" si="134"/>
        <v>0</v>
      </c>
      <c r="P78" s="256"/>
      <c r="Q78" s="241"/>
      <c r="R78" s="241"/>
      <c r="S78" s="241"/>
      <c r="T78" s="242"/>
      <c r="Y78" s="243"/>
      <c r="Z78" s="244"/>
      <c r="AA78" s="50">
        <v>-13</v>
      </c>
      <c r="AB78" s="62">
        <v>0</v>
      </c>
    </row>
    <row r="79" spans="1:28" s="50" customFormat="1" ht="15.75" thickBot="1" x14ac:dyDescent="0.3">
      <c r="A79" s="291">
        <v>1</v>
      </c>
      <c r="B79" s="292"/>
      <c r="C79" s="298"/>
      <c r="D79" s="281" t="s">
        <v>72</v>
      </c>
      <c r="E79" s="281" t="s">
        <v>2</v>
      </c>
      <c r="F79" s="281">
        <v>1.65</v>
      </c>
      <c r="G79" s="259">
        <f t="shared" si="30"/>
        <v>4.0919999999999996</v>
      </c>
      <c r="H79" s="246"/>
      <c r="I79" s="236">
        <f t="shared" si="138"/>
        <v>0</v>
      </c>
      <c r="J79" s="247">
        <f t="shared" ref="J79" si="145">2000/G79</f>
        <v>488.75855327468236</v>
      </c>
      <c r="K79" s="294">
        <v>500</v>
      </c>
      <c r="L79" s="249">
        <f t="shared" ref="L79" si="146">A79*K79</f>
        <v>500</v>
      </c>
      <c r="M79" s="288">
        <v>0</v>
      </c>
      <c r="N79" s="261">
        <f t="shared" si="84"/>
        <v>0</v>
      </c>
      <c r="O79" s="262">
        <f t="shared" si="134"/>
        <v>0</v>
      </c>
      <c r="P79" s="263">
        <f>G79*L79*N79</f>
        <v>0</v>
      </c>
      <c r="Q79" s="241">
        <v>30000</v>
      </c>
      <c r="R79" s="241">
        <f t="shared" ref="R79" si="147">R77-L79-I79-I80+P79+O79+O80</f>
        <v>39804.453999999998</v>
      </c>
      <c r="S79" s="241">
        <f t="shared" ref="S79:S141" si="148">S77+A79</f>
        <v>37</v>
      </c>
      <c r="T79" s="242">
        <f t="shared" ref="T79" si="149">((R79-Q79)/Q79)*100</f>
        <v>32.681513333333328</v>
      </c>
      <c r="Y79" s="243">
        <f>IF(T79&lt;T77,(T79-T77),0)</f>
        <v>-1.6666666666666643</v>
      </c>
      <c r="Z79" s="244"/>
      <c r="AA79" s="50">
        <v>-13</v>
      </c>
      <c r="AB79" s="168">
        <v>0</v>
      </c>
    </row>
    <row r="80" spans="1:28" s="50" customFormat="1" ht="15.75" thickBot="1" x14ac:dyDescent="0.3">
      <c r="A80" s="291"/>
      <c r="B80" s="292"/>
      <c r="C80" s="296"/>
      <c r="D80" s="281" t="s">
        <v>74</v>
      </c>
      <c r="E80" s="281" t="s">
        <v>9</v>
      </c>
      <c r="F80" s="285">
        <v>2.48</v>
      </c>
      <c r="G80" s="251"/>
      <c r="H80" s="235"/>
      <c r="I80" s="236">
        <f t="shared" si="138"/>
        <v>0</v>
      </c>
      <c r="J80" s="223"/>
      <c r="K80" s="297"/>
      <c r="L80" s="253"/>
      <c r="M80" s="288">
        <v>1</v>
      </c>
      <c r="N80" s="254"/>
      <c r="O80" s="255">
        <f t="shared" si="134"/>
        <v>0</v>
      </c>
      <c r="P80" s="256"/>
      <c r="Q80" s="241"/>
      <c r="R80" s="241"/>
      <c r="S80" s="241"/>
      <c r="T80" s="242"/>
      <c r="Y80" s="243"/>
      <c r="Z80" s="244"/>
      <c r="AA80" s="50">
        <v>-13</v>
      </c>
      <c r="AB80" s="62">
        <v>0</v>
      </c>
    </row>
    <row r="81" spans="1:28" s="50" customFormat="1" ht="15.75" thickBot="1" x14ac:dyDescent="0.3">
      <c r="A81" s="291">
        <v>1</v>
      </c>
      <c r="B81" s="292"/>
      <c r="C81" s="298"/>
      <c r="D81" s="285" t="s">
        <v>73</v>
      </c>
      <c r="E81" s="285" t="s">
        <v>2</v>
      </c>
      <c r="F81" s="281">
        <v>1.615</v>
      </c>
      <c r="G81" s="259">
        <f t="shared" si="30"/>
        <v>4.0052000000000003</v>
      </c>
      <c r="H81" s="246"/>
      <c r="I81" s="236">
        <f t="shared" si="138"/>
        <v>0</v>
      </c>
      <c r="J81" s="247">
        <f t="shared" ref="J81" si="150">2000/G81</f>
        <v>499.35084390292616</v>
      </c>
      <c r="K81" s="294">
        <v>500</v>
      </c>
      <c r="L81" s="249">
        <f t="shared" ref="L81" si="151">A81*K81</f>
        <v>500</v>
      </c>
      <c r="M81" s="288">
        <v>0</v>
      </c>
      <c r="N81" s="261">
        <f t="shared" si="84"/>
        <v>0</v>
      </c>
      <c r="O81" s="262">
        <f t="shared" si="134"/>
        <v>0</v>
      </c>
      <c r="P81" s="263">
        <f>G81*L81*N81</f>
        <v>0</v>
      </c>
      <c r="Q81" s="241">
        <v>30000</v>
      </c>
      <c r="R81" s="241">
        <f t="shared" ref="R81" si="152">R79-L81-I81-I82+P81+O81+O82</f>
        <v>39304.453999999998</v>
      </c>
      <c r="S81" s="241">
        <f t="shared" si="148"/>
        <v>38</v>
      </c>
      <c r="T81" s="242">
        <f t="shared" si="40"/>
        <v>31.014846666666664</v>
      </c>
      <c r="Y81" s="243">
        <f>IF(T81&lt;T79,(T81-T79),0)</f>
        <v>-1.6666666666666643</v>
      </c>
      <c r="Z81" s="244"/>
      <c r="AA81" s="50">
        <v>-13</v>
      </c>
      <c r="AB81" s="168">
        <v>0</v>
      </c>
    </row>
    <row r="82" spans="1:28" s="50" customFormat="1" ht="15.75" thickBot="1" x14ac:dyDescent="0.3">
      <c r="A82" s="291"/>
      <c r="B82" s="292"/>
      <c r="C82" s="296"/>
      <c r="D82" s="281" t="s">
        <v>74</v>
      </c>
      <c r="E82" s="281" t="s">
        <v>9</v>
      </c>
      <c r="F82" s="285">
        <v>2.48</v>
      </c>
      <c r="G82" s="251"/>
      <c r="H82" s="235"/>
      <c r="I82" s="236">
        <f t="shared" si="138"/>
        <v>0</v>
      </c>
      <c r="J82" s="223"/>
      <c r="K82" s="297"/>
      <c r="L82" s="253"/>
      <c r="M82" s="288">
        <v>1</v>
      </c>
      <c r="N82" s="254"/>
      <c r="O82" s="255">
        <f t="shared" si="134"/>
        <v>0</v>
      </c>
      <c r="P82" s="256"/>
      <c r="Q82" s="241"/>
      <c r="R82" s="241"/>
      <c r="S82" s="241"/>
      <c r="T82" s="242"/>
      <c r="Y82" s="243"/>
      <c r="Z82" s="244"/>
      <c r="AA82" s="50">
        <v>-13</v>
      </c>
      <c r="AB82" s="62">
        <v>0</v>
      </c>
    </row>
    <row r="83" spans="1:28" s="50" customFormat="1" ht="15.75" thickBot="1" x14ac:dyDescent="0.3">
      <c r="A83" s="291">
        <v>1</v>
      </c>
      <c r="B83" s="299"/>
      <c r="C83" s="298"/>
      <c r="D83" s="281" t="s">
        <v>75</v>
      </c>
      <c r="E83" s="281" t="s">
        <v>2</v>
      </c>
      <c r="F83" s="281">
        <v>2.08</v>
      </c>
      <c r="G83" s="259">
        <f t="shared" si="30"/>
        <v>3.4944000000000002</v>
      </c>
      <c r="H83" s="246"/>
      <c r="I83" s="236">
        <f t="shared" si="138"/>
        <v>0</v>
      </c>
      <c r="J83" s="247">
        <f t="shared" ref="J83" si="153">2000/G83</f>
        <v>572.34432234432234</v>
      </c>
      <c r="K83" s="294">
        <v>500</v>
      </c>
      <c r="L83" s="249">
        <f t="shared" ref="L83" si="154">A83*K83</f>
        <v>500</v>
      </c>
      <c r="M83" s="288">
        <v>1</v>
      </c>
      <c r="N83" s="261">
        <f t="shared" si="84"/>
        <v>0</v>
      </c>
      <c r="O83" s="262">
        <f t="shared" si="134"/>
        <v>0</v>
      </c>
      <c r="P83" s="263">
        <f>G83*L83*N83</f>
        <v>0</v>
      </c>
      <c r="Q83" s="241">
        <v>30000</v>
      </c>
      <c r="R83" s="241">
        <f t="shared" ref="R83" si="155">R81-L83-I83-I84+P83+O83+O84</f>
        <v>38804.453999999998</v>
      </c>
      <c r="S83" s="241">
        <f t="shared" si="148"/>
        <v>39</v>
      </c>
      <c r="T83" s="242">
        <f t="shared" si="45"/>
        <v>29.348179999999992</v>
      </c>
      <c r="Y83" s="243">
        <f>IF(T83&lt;T81,(T83-T81),0)</f>
        <v>-1.6666666666666714</v>
      </c>
      <c r="Z83" s="244"/>
      <c r="AA83" s="50">
        <v>-13</v>
      </c>
      <c r="AB83" s="168">
        <v>0</v>
      </c>
    </row>
    <row r="84" spans="1:28" s="50" customFormat="1" ht="15.75" thickBot="1" x14ac:dyDescent="0.3">
      <c r="A84" s="291"/>
      <c r="B84" s="299"/>
      <c r="C84" s="296"/>
      <c r="D84" s="285" t="s">
        <v>76</v>
      </c>
      <c r="E84" s="285" t="s">
        <v>2</v>
      </c>
      <c r="F84" s="285">
        <v>1.68</v>
      </c>
      <c r="G84" s="251"/>
      <c r="H84" s="235"/>
      <c r="I84" s="236">
        <f t="shared" si="138"/>
        <v>0</v>
      </c>
      <c r="J84" s="223"/>
      <c r="K84" s="297"/>
      <c r="L84" s="253"/>
      <c r="M84" s="288">
        <v>0</v>
      </c>
      <c r="N84" s="254"/>
      <c r="O84" s="255">
        <f t="shared" si="134"/>
        <v>0</v>
      </c>
      <c r="P84" s="256"/>
      <c r="Q84" s="241"/>
      <c r="R84" s="241"/>
      <c r="S84" s="241"/>
      <c r="T84" s="242"/>
      <c r="Y84" s="243"/>
      <c r="Z84" s="244"/>
      <c r="AA84" s="50">
        <v>-13</v>
      </c>
      <c r="AB84" s="62">
        <v>0</v>
      </c>
    </row>
    <row r="85" spans="1:28" s="50" customFormat="1" x14ac:dyDescent="0.25">
      <c r="A85" s="291">
        <v>1</v>
      </c>
      <c r="B85" s="299"/>
      <c r="C85" s="298"/>
      <c r="D85" s="281" t="s">
        <v>75</v>
      </c>
      <c r="E85" s="281" t="s">
        <v>2</v>
      </c>
      <c r="F85" s="281">
        <v>2.08</v>
      </c>
      <c r="G85" s="259">
        <f t="shared" si="30"/>
        <v>3.3592</v>
      </c>
      <c r="H85" s="246"/>
      <c r="I85" s="236">
        <f t="shared" si="138"/>
        <v>0</v>
      </c>
      <c r="J85" s="247">
        <f t="shared" ref="J85" si="156">2000/G85</f>
        <v>595.37985234579662</v>
      </c>
      <c r="K85" s="294">
        <v>500</v>
      </c>
      <c r="L85" s="249">
        <f t="shared" ref="L85" si="157">A85*K85</f>
        <v>500</v>
      </c>
      <c r="M85" s="288">
        <v>1</v>
      </c>
      <c r="N85" s="261">
        <f t="shared" si="84"/>
        <v>0</v>
      </c>
      <c r="O85" s="262">
        <f t="shared" si="134"/>
        <v>0</v>
      </c>
      <c r="P85" s="263">
        <f>G85*L85*N85</f>
        <v>0</v>
      </c>
      <c r="Q85" s="241">
        <v>30000</v>
      </c>
      <c r="R85" s="241">
        <f t="shared" ref="R85" si="158">R83-L85-I85-I86+P85+O85+O86</f>
        <v>38304.453999999998</v>
      </c>
      <c r="S85" s="241">
        <f t="shared" si="148"/>
        <v>40</v>
      </c>
      <c r="T85" s="242">
        <f t="shared" si="50"/>
        <v>27.681513333333324</v>
      </c>
      <c r="Y85" s="243">
        <f>IF(T85&lt;T83,(T85-T83),0)</f>
        <v>-1.6666666666666679</v>
      </c>
      <c r="Z85" s="244"/>
      <c r="AA85" s="50">
        <v>-13</v>
      </c>
      <c r="AB85" s="168">
        <v>0</v>
      </c>
    </row>
    <row r="86" spans="1:28" s="50" customFormat="1" ht="15.75" thickBot="1" x14ac:dyDescent="0.3">
      <c r="A86" s="291"/>
      <c r="B86" s="299"/>
      <c r="C86" s="296"/>
      <c r="D86" s="285" t="s">
        <v>77</v>
      </c>
      <c r="E86" s="285" t="s">
        <v>2</v>
      </c>
      <c r="F86" s="285">
        <v>1.615</v>
      </c>
      <c r="G86" s="251"/>
      <c r="H86" s="235"/>
      <c r="I86" s="236">
        <f t="shared" si="138"/>
        <v>0</v>
      </c>
      <c r="J86" s="223"/>
      <c r="K86" s="297"/>
      <c r="L86" s="253"/>
      <c r="M86" s="285">
        <v>0</v>
      </c>
      <c r="N86" s="254"/>
      <c r="O86" s="255">
        <f t="shared" si="134"/>
        <v>0</v>
      </c>
      <c r="P86" s="256"/>
      <c r="Q86" s="241"/>
      <c r="R86" s="241"/>
      <c r="S86" s="241"/>
      <c r="T86" s="242"/>
      <c r="Y86" s="243"/>
      <c r="Z86" s="244"/>
      <c r="AA86" s="50">
        <v>-13</v>
      </c>
      <c r="AB86" s="62">
        <v>0</v>
      </c>
    </row>
    <row r="87" spans="1:28" s="50" customFormat="1" ht="15.75" thickBot="1" x14ac:dyDescent="0.3">
      <c r="A87" s="291">
        <v>1</v>
      </c>
      <c r="B87" s="299"/>
      <c r="C87" s="296"/>
      <c r="D87" s="285" t="s">
        <v>76</v>
      </c>
      <c r="E87" s="285" t="s">
        <v>2</v>
      </c>
      <c r="F87" s="281">
        <v>1.68</v>
      </c>
      <c r="G87" s="259">
        <f t="shared" si="30"/>
        <v>2.7132000000000001</v>
      </c>
      <c r="H87" s="246"/>
      <c r="I87" s="236">
        <f t="shared" si="138"/>
        <v>0</v>
      </c>
      <c r="J87" s="247">
        <f t="shared" ref="J87" si="159">2000/G87</f>
        <v>737.13696004717679</v>
      </c>
      <c r="K87" s="294">
        <v>500</v>
      </c>
      <c r="L87" s="249">
        <f t="shared" ref="L87" si="160">A87*K87</f>
        <v>500</v>
      </c>
      <c r="M87" s="281">
        <v>0</v>
      </c>
      <c r="N87" s="261">
        <f t="shared" si="84"/>
        <v>0</v>
      </c>
      <c r="O87" s="262">
        <f t="shared" si="134"/>
        <v>0</v>
      </c>
      <c r="P87" s="263">
        <f>G87*L87*N87</f>
        <v>0</v>
      </c>
      <c r="Q87" s="241">
        <v>30000</v>
      </c>
      <c r="R87" s="241">
        <f t="shared" ref="R87" si="161">R85-L87-I87-I88+P87+O87+O88</f>
        <v>37804.453999999998</v>
      </c>
      <c r="S87" s="241">
        <f t="shared" si="148"/>
        <v>41</v>
      </c>
      <c r="T87" s="242">
        <f t="shared" si="55"/>
        <v>26.014846666666656</v>
      </c>
      <c r="Y87" s="243">
        <f>IF(T87&lt;T85,(T87-T85),0)</f>
        <v>-1.6666666666666679</v>
      </c>
      <c r="Z87" s="244"/>
      <c r="AA87" s="50">
        <v>-13</v>
      </c>
      <c r="AB87" s="168">
        <v>0</v>
      </c>
    </row>
    <row r="88" spans="1:28" s="50" customFormat="1" ht="15.75" thickBot="1" x14ac:dyDescent="0.3">
      <c r="A88" s="291"/>
      <c r="B88" s="299"/>
      <c r="C88" s="296"/>
      <c r="D88" s="285" t="s">
        <v>77</v>
      </c>
      <c r="E88" s="285" t="s">
        <v>2</v>
      </c>
      <c r="F88" s="285">
        <v>1.615</v>
      </c>
      <c r="G88" s="251"/>
      <c r="H88" s="235"/>
      <c r="I88" s="236">
        <f t="shared" si="138"/>
        <v>0</v>
      </c>
      <c r="J88" s="223"/>
      <c r="K88" s="297"/>
      <c r="L88" s="253"/>
      <c r="M88" s="285">
        <v>0</v>
      </c>
      <c r="N88" s="254"/>
      <c r="O88" s="255">
        <f t="shared" si="134"/>
        <v>0</v>
      </c>
      <c r="P88" s="256"/>
      <c r="Q88" s="241"/>
      <c r="R88" s="241"/>
      <c r="S88" s="241"/>
      <c r="T88" s="242"/>
      <c r="Y88" s="243"/>
      <c r="Z88" s="244"/>
      <c r="AA88" s="50">
        <v>-13</v>
      </c>
      <c r="AB88" s="62">
        <v>0</v>
      </c>
    </row>
    <row r="89" spans="1:28" s="50" customFormat="1" x14ac:dyDescent="0.25">
      <c r="A89" s="291">
        <v>1</v>
      </c>
      <c r="B89" s="292"/>
      <c r="C89" s="298"/>
      <c r="D89" s="281" t="s">
        <v>78</v>
      </c>
      <c r="E89" s="281" t="s">
        <v>2</v>
      </c>
      <c r="F89" s="281">
        <v>1.55</v>
      </c>
      <c r="G89" s="259">
        <f t="shared" si="30"/>
        <v>2.6970000000000001</v>
      </c>
      <c r="H89" s="246"/>
      <c r="I89" s="236">
        <f t="shared" si="138"/>
        <v>0</v>
      </c>
      <c r="J89" s="247">
        <f t="shared" ref="J89" si="162">2000/G89</f>
        <v>741.56470152020768</v>
      </c>
      <c r="K89" s="294">
        <v>500</v>
      </c>
      <c r="L89" s="249">
        <f t="shared" ref="L89" si="163">A89*K89</f>
        <v>500</v>
      </c>
      <c r="M89" s="281">
        <v>0</v>
      </c>
      <c r="N89" s="261">
        <f t="shared" si="84"/>
        <v>0</v>
      </c>
      <c r="O89" s="262">
        <f t="shared" si="134"/>
        <v>0</v>
      </c>
      <c r="P89" s="263">
        <f>G89*L89*N89</f>
        <v>0</v>
      </c>
      <c r="Q89" s="241">
        <v>30000</v>
      </c>
      <c r="R89" s="241">
        <f t="shared" ref="R89" si="164">R87-L89-I89-I90+P89+O89+O90</f>
        <v>37304.453999999998</v>
      </c>
      <c r="S89" s="241">
        <f t="shared" si="148"/>
        <v>42</v>
      </c>
      <c r="T89" s="242">
        <f t="shared" ref="T89" si="165">((R89-Q89)/Q89)*100</f>
        <v>24.348179999999996</v>
      </c>
      <c r="Y89" s="243">
        <f>IF(T89&lt;T87,(T89-T87),0)</f>
        <v>-1.6666666666666607</v>
      </c>
      <c r="Z89" s="244"/>
      <c r="AA89" s="50">
        <v>-13</v>
      </c>
      <c r="AB89" s="168">
        <v>0</v>
      </c>
    </row>
    <row r="90" spans="1:28" s="50" customFormat="1" ht="15.75" thickBot="1" x14ac:dyDescent="0.3">
      <c r="A90" s="291"/>
      <c r="B90" s="292"/>
      <c r="C90" s="296"/>
      <c r="D90" s="285" t="s">
        <v>79</v>
      </c>
      <c r="E90" s="285" t="s">
        <v>2</v>
      </c>
      <c r="F90" s="285">
        <v>1.74</v>
      </c>
      <c r="G90" s="251"/>
      <c r="H90" s="235"/>
      <c r="I90" s="236">
        <f t="shared" si="138"/>
        <v>0</v>
      </c>
      <c r="J90" s="223"/>
      <c r="K90" s="297"/>
      <c r="L90" s="253"/>
      <c r="M90" s="285">
        <v>0</v>
      </c>
      <c r="N90" s="254"/>
      <c r="O90" s="255">
        <f t="shared" si="134"/>
        <v>0</v>
      </c>
      <c r="P90" s="256"/>
      <c r="Q90" s="241"/>
      <c r="R90" s="241"/>
      <c r="S90" s="241"/>
      <c r="T90" s="242"/>
      <c r="Y90" s="243"/>
      <c r="Z90" s="244"/>
      <c r="AA90" s="50">
        <v>-13</v>
      </c>
      <c r="AB90" s="62">
        <v>0</v>
      </c>
    </row>
    <row r="91" spans="1:28" s="50" customFormat="1" x14ac:dyDescent="0.25">
      <c r="A91" s="291">
        <v>1</v>
      </c>
      <c r="B91" s="292"/>
      <c r="C91" s="298"/>
      <c r="D91" s="281" t="s">
        <v>78</v>
      </c>
      <c r="E91" s="281" t="s">
        <v>2</v>
      </c>
      <c r="F91" s="281">
        <v>1.55</v>
      </c>
      <c r="G91" s="259">
        <f t="shared" si="30"/>
        <v>3.1310000000000002</v>
      </c>
      <c r="H91" s="246"/>
      <c r="I91" s="236">
        <f t="shared" si="138"/>
        <v>0</v>
      </c>
      <c r="J91" s="247">
        <f t="shared" ref="J91" si="166">2000/G91</f>
        <v>638.77355477483229</v>
      </c>
      <c r="K91" s="294">
        <v>500</v>
      </c>
      <c r="L91" s="249">
        <f t="shared" ref="L91" si="167">A91*K91</f>
        <v>500</v>
      </c>
      <c r="M91" s="281">
        <v>0</v>
      </c>
      <c r="N91" s="261">
        <f t="shared" si="84"/>
        <v>0</v>
      </c>
      <c r="O91" s="262">
        <f t="shared" si="134"/>
        <v>0</v>
      </c>
      <c r="P91" s="263">
        <f>G91*L91*N91</f>
        <v>0</v>
      </c>
      <c r="Q91" s="241">
        <v>30000</v>
      </c>
      <c r="R91" s="241">
        <f t="shared" ref="R91" si="168">R89-L91-I91-I92+P91+O91+O92</f>
        <v>36804.453999999998</v>
      </c>
      <c r="S91" s="241">
        <f t="shared" si="148"/>
        <v>43</v>
      </c>
      <c r="T91" s="242">
        <f t="shared" ref="T91:T151" si="169">((R91-Q91)/Q91)*100</f>
        <v>22.681513333333324</v>
      </c>
      <c r="Y91" s="243">
        <f>IF(T91&lt;T89,(T91-T89),0)</f>
        <v>-1.6666666666666714</v>
      </c>
      <c r="Z91" s="244"/>
      <c r="AA91" s="50">
        <v>-13</v>
      </c>
      <c r="AB91" s="168">
        <v>0</v>
      </c>
    </row>
    <row r="92" spans="1:28" s="50" customFormat="1" ht="15.75" thickBot="1" x14ac:dyDescent="0.3">
      <c r="A92" s="291"/>
      <c r="B92" s="292"/>
      <c r="C92" s="300"/>
      <c r="D92" s="283" t="s">
        <v>80</v>
      </c>
      <c r="E92" s="283" t="s">
        <v>2</v>
      </c>
      <c r="F92" s="283">
        <v>2.02</v>
      </c>
      <c r="G92" s="251"/>
      <c r="H92" s="301"/>
      <c r="I92" s="236">
        <f t="shared" si="138"/>
        <v>0</v>
      </c>
      <c r="J92" s="223"/>
      <c r="K92" s="297"/>
      <c r="L92" s="253"/>
      <c r="M92" s="283">
        <v>0</v>
      </c>
      <c r="N92" s="254"/>
      <c r="O92" s="255">
        <f t="shared" si="134"/>
        <v>0</v>
      </c>
      <c r="P92" s="256"/>
      <c r="Q92" s="241"/>
      <c r="R92" s="241"/>
      <c r="S92" s="241"/>
      <c r="T92" s="242"/>
      <c r="Y92" s="243"/>
      <c r="Z92" s="244"/>
      <c r="AA92" s="50">
        <v>-13</v>
      </c>
      <c r="AB92" s="62">
        <v>0</v>
      </c>
    </row>
    <row r="93" spans="1:28" s="50" customFormat="1" x14ac:dyDescent="0.25">
      <c r="A93" s="291">
        <v>1</v>
      </c>
      <c r="B93" s="292"/>
      <c r="C93" s="298"/>
      <c r="D93" s="281" t="s">
        <v>79</v>
      </c>
      <c r="E93" s="281" t="s">
        <v>2</v>
      </c>
      <c r="F93" s="281">
        <v>1.74</v>
      </c>
      <c r="G93" s="259">
        <f t="shared" si="30"/>
        <v>3.5148000000000001</v>
      </c>
      <c r="H93" s="246"/>
      <c r="I93" s="236">
        <f t="shared" si="138"/>
        <v>0</v>
      </c>
      <c r="J93" s="247">
        <f t="shared" ref="J93" si="170">2000/G93</f>
        <v>569.02241948332767</v>
      </c>
      <c r="K93" s="294">
        <v>500</v>
      </c>
      <c r="L93" s="249">
        <f t="shared" ref="L93" si="171">A93*K93</f>
        <v>500</v>
      </c>
      <c r="M93" s="281">
        <v>0</v>
      </c>
      <c r="N93" s="261">
        <f t="shared" si="84"/>
        <v>0</v>
      </c>
      <c r="O93" s="262">
        <f t="shared" si="134"/>
        <v>0</v>
      </c>
      <c r="P93" s="263">
        <f>G93*L93*N93</f>
        <v>0</v>
      </c>
      <c r="Q93" s="241">
        <v>30000</v>
      </c>
      <c r="R93" s="241">
        <f t="shared" ref="R93" si="172">R91-L93-I93-I94+P93+O93+O94</f>
        <v>36304.453999999998</v>
      </c>
      <c r="S93" s="241">
        <f t="shared" si="148"/>
        <v>44</v>
      </c>
      <c r="T93" s="242">
        <f t="shared" ref="T93:T153" si="173">((R93-Q93)/Q93)*100</f>
        <v>21.01484666666666</v>
      </c>
      <c r="Y93" s="243">
        <f>IF(T93&lt;T91,(T93-T91),0)</f>
        <v>-1.6666666666666643</v>
      </c>
      <c r="Z93" s="244"/>
      <c r="AA93" s="50">
        <v>-13</v>
      </c>
      <c r="AB93" s="168">
        <v>0</v>
      </c>
    </row>
    <row r="94" spans="1:28" s="50" customFormat="1" ht="15.75" thickBot="1" x14ac:dyDescent="0.3">
      <c r="A94" s="291"/>
      <c r="B94" s="292"/>
      <c r="C94" s="296"/>
      <c r="D94" s="285" t="s">
        <v>80</v>
      </c>
      <c r="E94" s="285" t="s">
        <v>2</v>
      </c>
      <c r="F94" s="285">
        <v>2.02</v>
      </c>
      <c r="G94" s="251"/>
      <c r="H94" s="235"/>
      <c r="I94" s="236">
        <f t="shared" si="138"/>
        <v>0</v>
      </c>
      <c r="J94" s="223"/>
      <c r="K94" s="302"/>
      <c r="L94" s="253"/>
      <c r="M94" s="285">
        <v>0</v>
      </c>
      <c r="N94" s="238"/>
      <c r="O94" s="239">
        <f t="shared" si="134"/>
        <v>0</v>
      </c>
      <c r="P94" s="240"/>
      <c r="Q94" s="241"/>
      <c r="R94" s="241"/>
      <c r="S94" s="241"/>
      <c r="T94" s="242"/>
      <c r="Y94" s="243"/>
      <c r="Z94" s="244"/>
      <c r="AA94" s="50">
        <v>-13</v>
      </c>
      <c r="AB94" s="62">
        <v>0</v>
      </c>
    </row>
    <row r="95" spans="1:28" s="50" customFormat="1" x14ac:dyDescent="0.25">
      <c r="A95" s="291">
        <v>1</v>
      </c>
      <c r="B95" s="303"/>
      <c r="C95" s="293"/>
      <c r="D95" s="286" t="s">
        <v>81</v>
      </c>
      <c r="E95" s="286" t="s">
        <v>2</v>
      </c>
      <c r="F95" s="286">
        <v>1.615</v>
      </c>
      <c r="G95" s="259">
        <f t="shared" si="30"/>
        <v>3.1008</v>
      </c>
      <c r="H95" s="222"/>
      <c r="I95" s="236">
        <f t="shared" si="138"/>
        <v>0</v>
      </c>
      <c r="J95" s="247">
        <f t="shared" ref="J95" si="174">2000/G95</f>
        <v>644.99484004127964</v>
      </c>
      <c r="K95" s="304">
        <v>500</v>
      </c>
      <c r="L95" s="249">
        <f t="shared" ref="L95" si="175">A95*K95</f>
        <v>500</v>
      </c>
      <c r="M95" s="286">
        <v>1</v>
      </c>
      <c r="N95" s="225">
        <f t="shared" si="84"/>
        <v>0</v>
      </c>
      <c r="O95" s="195">
        <f t="shared" si="134"/>
        <v>0</v>
      </c>
      <c r="P95" s="226">
        <f>G95*L95*N95</f>
        <v>0</v>
      </c>
      <c r="Q95" s="241">
        <v>30000</v>
      </c>
      <c r="R95" s="241">
        <f t="shared" ref="R95" si="176">R93-L95-I95-I96+P95+O95+O96</f>
        <v>35804.453999999998</v>
      </c>
      <c r="S95" s="241">
        <f t="shared" si="148"/>
        <v>45</v>
      </c>
      <c r="T95" s="242">
        <f t="shared" ref="T95:T155" si="177">((R95-Q95)/Q95)*100</f>
        <v>19.348179999999992</v>
      </c>
      <c r="Y95" s="243">
        <f>IF(T95&lt;T93,(T95-T93),0)</f>
        <v>-1.6666666666666679</v>
      </c>
      <c r="Z95" s="244">
        <v>-18</v>
      </c>
      <c r="AA95" s="50">
        <v>-13</v>
      </c>
      <c r="AB95" s="168">
        <v>0</v>
      </c>
    </row>
    <row r="96" spans="1:28" s="50" customFormat="1" ht="15.75" thickBot="1" x14ac:dyDescent="0.3">
      <c r="A96" s="291"/>
      <c r="B96" s="303"/>
      <c r="C96" s="296"/>
      <c r="D96" s="285" t="s">
        <v>82</v>
      </c>
      <c r="E96" s="285" t="s">
        <v>2</v>
      </c>
      <c r="F96" s="285">
        <v>1.92</v>
      </c>
      <c r="G96" s="251"/>
      <c r="H96" s="235"/>
      <c r="I96" s="236">
        <f t="shared" si="138"/>
        <v>0</v>
      </c>
      <c r="J96" s="223"/>
      <c r="K96" s="297"/>
      <c r="L96" s="253"/>
      <c r="M96" s="285">
        <v>0</v>
      </c>
      <c r="N96" s="254"/>
      <c r="O96" s="255">
        <f t="shared" si="134"/>
        <v>0</v>
      </c>
      <c r="P96" s="256"/>
      <c r="Q96" s="241"/>
      <c r="R96" s="241"/>
      <c r="S96" s="241"/>
      <c r="T96" s="242"/>
      <c r="Y96" s="243"/>
      <c r="Z96" s="244"/>
      <c r="AA96" s="50">
        <v>-13</v>
      </c>
      <c r="AB96" s="62">
        <v>0</v>
      </c>
    </row>
    <row r="97" spans="1:28" s="50" customFormat="1" x14ac:dyDescent="0.25">
      <c r="A97" s="291">
        <v>1</v>
      </c>
      <c r="B97" s="303"/>
      <c r="C97" s="298"/>
      <c r="D97" s="281" t="s">
        <v>81</v>
      </c>
      <c r="E97" s="281" t="s">
        <v>2</v>
      </c>
      <c r="F97" s="281">
        <v>1.615</v>
      </c>
      <c r="G97" s="259">
        <f t="shared" si="30"/>
        <v>3.1008</v>
      </c>
      <c r="H97" s="246"/>
      <c r="I97" s="236">
        <f t="shared" si="138"/>
        <v>0</v>
      </c>
      <c r="J97" s="247">
        <f t="shared" ref="J97" si="178">2000/G97</f>
        <v>644.99484004127964</v>
      </c>
      <c r="K97" s="294">
        <v>500</v>
      </c>
      <c r="L97" s="249">
        <f t="shared" ref="L97" si="179">A97*K97</f>
        <v>500</v>
      </c>
      <c r="M97" s="281">
        <v>1</v>
      </c>
      <c r="N97" s="261">
        <f t="shared" si="84"/>
        <v>1</v>
      </c>
      <c r="O97" s="262">
        <f t="shared" si="134"/>
        <v>0</v>
      </c>
      <c r="P97" s="263">
        <f>G97*L97*N97</f>
        <v>1550.4</v>
      </c>
      <c r="Q97" s="241">
        <v>30000</v>
      </c>
      <c r="R97" s="241">
        <f t="shared" ref="R97" si="180">R95-L97-I97-I98+P97+O97+O98</f>
        <v>36854.853999999999</v>
      </c>
      <c r="S97" s="241">
        <f t="shared" si="148"/>
        <v>46</v>
      </c>
      <c r="T97" s="242">
        <f t="shared" ref="T97:T157" si="181">((R97-Q97)/Q97)*100</f>
        <v>22.849513333333331</v>
      </c>
      <c r="Y97" s="243">
        <f>IF(T97&lt;T95,(T97-T95),0)</f>
        <v>0</v>
      </c>
      <c r="Z97" s="244"/>
      <c r="AA97" s="50">
        <v>-13</v>
      </c>
      <c r="AB97" s="168">
        <v>0</v>
      </c>
    </row>
    <row r="98" spans="1:28" s="50" customFormat="1" ht="15.75" thickBot="1" x14ac:dyDescent="0.3">
      <c r="A98" s="291"/>
      <c r="B98" s="303"/>
      <c r="C98" s="300"/>
      <c r="D98" s="283" t="s">
        <v>83</v>
      </c>
      <c r="E98" s="283" t="s">
        <v>2</v>
      </c>
      <c r="F98" s="283">
        <v>1.92</v>
      </c>
      <c r="G98" s="251"/>
      <c r="H98" s="301"/>
      <c r="I98" s="236">
        <f t="shared" si="138"/>
        <v>0</v>
      </c>
      <c r="J98" s="223"/>
      <c r="K98" s="297"/>
      <c r="L98" s="253"/>
      <c r="M98" s="283">
        <v>1</v>
      </c>
      <c r="N98" s="254"/>
      <c r="O98" s="255">
        <f t="shared" si="134"/>
        <v>0</v>
      </c>
      <c r="P98" s="256"/>
      <c r="Q98" s="241"/>
      <c r="R98" s="241"/>
      <c r="S98" s="241"/>
      <c r="T98" s="242"/>
      <c r="Y98" s="243"/>
      <c r="Z98" s="244"/>
      <c r="AA98" s="50">
        <v>-13</v>
      </c>
      <c r="AB98" s="62">
        <v>0</v>
      </c>
    </row>
    <row r="99" spans="1:28" s="50" customFormat="1" x14ac:dyDescent="0.25">
      <c r="A99" s="291">
        <v>1</v>
      </c>
      <c r="B99" s="303"/>
      <c r="C99" s="298"/>
      <c r="D99" s="281" t="s">
        <v>82</v>
      </c>
      <c r="E99" s="281" t="s">
        <v>2</v>
      </c>
      <c r="F99" s="281">
        <v>1.92</v>
      </c>
      <c r="G99" s="259">
        <f t="shared" si="30"/>
        <v>3.6863999999999999</v>
      </c>
      <c r="H99" s="246"/>
      <c r="I99" s="236">
        <f t="shared" si="138"/>
        <v>0</v>
      </c>
      <c r="J99" s="247">
        <f t="shared" ref="J99" si="182">2000/G99</f>
        <v>542.53472222222229</v>
      </c>
      <c r="K99" s="294">
        <v>500</v>
      </c>
      <c r="L99" s="249">
        <f t="shared" ref="L99" si="183">A99*K99</f>
        <v>500</v>
      </c>
      <c r="M99" s="281">
        <v>0</v>
      </c>
      <c r="N99" s="261">
        <f t="shared" si="84"/>
        <v>0</v>
      </c>
      <c r="O99" s="262">
        <f t="shared" si="134"/>
        <v>0</v>
      </c>
      <c r="P99" s="263">
        <f>G99*L99*N99</f>
        <v>0</v>
      </c>
      <c r="Q99" s="241">
        <v>30000</v>
      </c>
      <c r="R99" s="241">
        <f t="shared" ref="R99" si="184">R97-L99-I99-I100+P99+O99+O100</f>
        <v>36354.853999999999</v>
      </c>
      <c r="S99" s="241">
        <f t="shared" si="148"/>
        <v>47</v>
      </c>
      <c r="T99" s="242">
        <f t="shared" ref="T99" si="185">((R99-Q99)/Q99)*100</f>
        <v>21.182846666666663</v>
      </c>
      <c r="Y99" s="243">
        <f>IF(T99&lt;T97,(T99-T97),0)</f>
        <v>-1.6666666666666679</v>
      </c>
      <c r="Z99" s="244"/>
      <c r="AA99" s="50">
        <v>-13</v>
      </c>
      <c r="AB99" s="168">
        <v>0</v>
      </c>
    </row>
    <row r="100" spans="1:28" s="290" customFormat="1" ht="15.75" thickBot="1" x14ac:dyDescent="0.3">
      <c r="A100" s="291"/>
      <c r="B100" s="303"/>
      <c r="C100" s="296"/>
      <c r="D100" s="285" t="s">
        <v>83</v>
      </c>
      <c r="E100" s="285" t="s">
        <v>2</v>
      </c>
      <c r="F100" s="285">
        <v>1.92</v>
      </c>
      <c r="G100" s="234"/>
      <c r="H100" s="235"/>
      <c r="I100" s="265">
        <f t="shared" si="138"/>
        <v>0</v>
      </c>
      <c r="J100" s="223"/>
      <c r="K100" s="302"/>
      <c r="L100" s="253"/>
      <c r="M100" s="285">
        <v>1</v>
      </c>
      <c r="N100" s="238"/>
      <c r="O100" s="239">
        <f t="shared" si="134"/>
        <v>0</v>
      </c>
      <c r="P100" s="240"/>
      <c r="Q100" s="241"/>
      <c r="R100" s="241"/>
      <c r="S100" s="241"/>
      <c r="T100" s="242"/>
      <c r="Y100" s="243"/>
      <c r="Z100" s="244"/>
      <c r="AA100" s="50">
        <v>-13</v>
      </c>
      <c r="AB100" s="62">
        <v>0</v>
      </c>
    </row>
    <row r="101" spans="1:28" s="307" customFormat="1" x14ac:dyDescent="0.25">
      <c r="A101" s="291">
        <v>1</v>
      </c>
      <c r="B101" s="305"/>
      <c r="C101" s="306"/>
      <c r="D101" s="281" t="s">
        <v>84</v>
      </c>
      <c r="E101" s="281" t="s">
        <v>2</v>
      </c>
      <c r="F101" s="281">
        <v>1.92</v>
      </c>
      <c r="G101" s="259">
        <f t="shared" si="30"/>
        <v>3.1871999999999998</v>
      </c>
      <c r="H101" s="246"/>
      <c r="I101" s="269">
        <f t="shared" si="138"/>
        <v>0</v>
      </c>
      <c r="J101" s="247">
        <f t="shared" ref="J101" si="186">2000/G101</f>
        <v>627.51004016064257</v>
      </c>
      <c r="K101" s="294">
        <v>500</v>
      </c>
      <c r="L101" s="249">
        <f t="shared" ref="L101" si="187">A101*K101</f>
        <v>500</v>
      </c>
      <c r="M101" s="281">
        <v>1</v>
      </c>
      <c r="N101" s="261">
        <f t="shared" si="84"/>
        <v>0</v>
      </c>
      <c r="O101" s="262">
        <f t="shared" si="134"/>
        <v>0</v>
      </c>
      <c r="P101" s="263">
        <f>G101*L101*N101</f>
        <v>0</v>
      </c>
      <c r="Q101" s="241">
        <v>30000</v>
      </c>
      <c r="R101" s="241">
        <f t="shared" ref="R101" si="188">R99-L101-I101-I102+P101+O101+O102</f>
        <v>35854.853999999999</v>
      </c>
      <c r="S101" s="241">
        <f t="shared" si="148"/>
        <v>48</v>
      </c>
      <c r="T101" s="242">
        <f t="shared" si="169"/>
        <v>19.516179999999999</v>
      </c>
      <c r="Y101" s="243">
        <f>IF(T101&lt;T99,(T101-T99),0)</f>
        <v>-1.6666666666666643</v>
      </c>
      <c r="Z101" s="244"/>
      <c r="AA101" s="307">
        <v>1</v>
      </c>
      <c r="AB101" s="168">
        <v>1</v>
      </c>
    </row>
    <row r="102" spans="1:28" s="50" customFormat="1" ht="15.75" thickBot="1" x14ac:dyDescent="0.3">
      <c r="A102" s="291"/>
      <c r="B102" s="305"/>
      <c r="C102" s="308"/>
      <c r="D102" s="285" t="s">
        <v>85</v>
      </c>
      <c r="E102" s="285" t="s">
        <v>2</v>
      </c>
      <c r="F102" s="285">
        <v>1.66</v>
      </c>
      <c r="G102" s="251"/>
      <c r="H102" s="235"/>
      <c r="I102" s="236">
        <f t="shared" si="138"/>
        <v>0</v>
      </c>
      <c r="J102" s="223"/>
      <c r="K102" s="302"/>
      <c r="L102" s="253"/>
      <c r="M102" s="285">
        <v>0</v>
      </c>
      <c r="N102" s="238"/>
      <c r="O102" s="239">
        <f t="shared" si="134"/>
        <v>0</v>
      </c>
      <c r="P102" s="240"/>
      <c r="Q102" s="241"/>
      <c r="R102" s="241"/>
      <c r="S102" s="241"/>
      <c r="T102" s="242"/>
      <c r="Y102" s="243"/>
      <c r="Z102" s="244"/>
      <c r="AA102" s="50">
        <v>1</v>
      </c>
      <c r="AB102" s="62">
        <v>1</v>
      </c>
    </row>
    <row r="103" spans="1:28" s="50" customFormat="1" x14ac:dyDescent="0.25">
      <c r="A103" s="291">
        <v>1</v>
      </c>
      <c r="B103" s="305"/>
      <c r="C103" s="309"/>
      <c r="D103" s="50" t="s">
        <v>84</v>
      </c>
      <c r="E103" s="281" t="s">
        <v>2</v>
      </c>
      <c r="F103" s="286">
        <v>1.92</v>
      </c>
      <c r="G103" s="259">
        <f t="shared" si="30"/>
        <v>2.9952000000000001</v>
      </c>
      <c r="H103" s="222"/>
      <c r="I103" s="236">
        <f t="shared" si="138"/>
        <v>0</v>
      </c>
      <c r="J103" s="247">
        <f t="shared" ref="J103" si="189">2000/G103</f>
        <v>667.73504273504273</v>
      </c>
      <c r="K103" s="304">
        <v>500</v>
      </c>
      <c r="L103" s="249">
        <f t="shared" ref="L103" si="190">A103*K103</f>
        <v>500</v>
      </c>
      <c r="M103" s="286">
        <v>1</v>
      </c>
      <c r="N103" s="225">
        <f t="shared" si="84"/>
        <v>1</v>
      </c>
      <c r="O103" s="195">
        <f t="shared" si="134"/>
        <v>0</v>
      </c>
      <c r="P103" s="226">
        <f>G103*L103*N103</f>
        <v>1497.6000000000001</v>
      </c>
      <c r="Q103" s="241">
        <v>30000</v>
      </c>
      <c r="R103" s="241">
        <f t="shared" ref="R103" si="191">R101-L103-I103-I104+P103+O103+O104</f>
        <v>36852.453999999998</v>
      </c>
      <c r="S103" s="241">
        <f t="shared" si="148"/>
        <v>49</v>
      </c>
      <c r="T103" s="242">
        <f t="shared" si="173"/>
        <v>22.841513333333328</v>
      </c>
      <c r="Y103" s="243">
        <f>IF(T103&lt;T101,(T103-T101),0)</f>
        <v>0</v>
      </c>
      <c r="Z103" s="244"/>
      <c r="AA103" s="50">
        <v>1</v>
      </c>
      <c r="AB103" s="62">
        <v>1</v>
      </c>
    </row>
    <row r="104" spans="1:28" s="50" customFormat="1" ht="15.75" thickBot="1" x14ac:dyDescent="0.3">
      <c r="A104" s="291"/>
      <c r="B104" s="305"/>
      <c r="C104" s="310"/>
      <c r="D104" s="311" t="s">
        <v>86</v>
      </c>
      <c r="E104" s="311" t="s">
        <v>2</v>
      </c>
      <c r="F104" s="283">
        <v>1.56</v>
      </c>
      <c r="G104" s="251"/>
      <c r="H104" s="301"/>
      <c r="I104" s="236">
        <f t="shared" si="138"/>
        <v>0</v>
      </c>
      <c r="J104" s="223"/>
      <c r="K104" s="297"/>
      <c r="L104" s="253"/>
      <c r="M104" s="283">
        <v>1</v>
      </c>
      <c r="N104" s="254"/>
      <c r="O104" s="255">
        <f t="shared" si="134"/>
        <v>0</v>
      </c>
      <c r="P104" s="256"/>
      <c r="Q104" s="241"/>
      <c r="R104" s="241"/>
      <c r="S104" s="241"/>
      <c r="T104" s="242"/>
      <c r="Y104" s="243"/>
      <c r="Z104" s="244"/>
      <c r="AA104" s="50">
        <v>1</v>
      </c>
      <c r="AB104" s="62">
        <v>1</v>
      </c>
    </row>
    <row r="105" spans="1:28" s="50" customFormat="1" x14ac:dyDescent="0.25">
      <c r="A105" s="291">
        <v>1</v>
      </c>
      <c r="B105" s="305"/>
      <c r="C105" s="306"/>
      <c r="D105" s="281" t="s">
        <v>85</v>
      </c>
      <c r="E105" s="281" t="s">
        <v>2</v>
      </c>
      <c r="F105" s="281">
        <v>1.66</v>
      </c>
      <c r="G105" s="259">
        <f t="shared" si="30"/>
        <v>2.5895999999999999</v>
      </c>
      <c r="H105" s="246"/>
      <c r="I105" s="236">
        <f t="shared" si="138"/>
        <v>0</v>
      </c>
      <c r="J105" s="247">
        <f t="shared" ref="J105" si="192">2000/G105</f>
        <v>772.32004942848323</v>
      </c>
      <c r="K105" s="294">
        <v>500</v>
      </c>
      <c r="L105" s="249">
        <f t="shared" ref="L105" si="193">A105*K105</f>
        <v>500</v>
      </c>
      <c r="M105" s="281">
        <v>0</v>
      </c>
      <c r="N105" s="261">
        <f t="shared" ref="N105:N167" si="194">IF(M105+M106=2,1,0)</f>
        <v>0</v>
      </c>
      <c r="O105" s="262">
        <f t="shared" si="134"/>
        <v>0</v>
      </c>
      <c r="P105" s="226">
        <f t="shared" ref="P105" si="195">G105*L105*N105</f>
        <v>0</v>
      </c>
      <c r="Q105" s="241">
        <v>30000</v>
      </c>
      <c r="R105" s="241">
        <f t="shared" ref="R105" si="196">R103-L105-I105-I106+P105+O105+O106</f>
        <v>36352.453999999998</v>
      </c>
      <c r="S105" s="241">
        <f t="shared" si="148"/>
        <v>50</v>
      </c>
      <c r="T105" s="242">
        <f t="shared" si="177"/>
        <v>21.17484666666666</v>
      </c>
      <c r="Y105" s="243">
        <f>IF(T105&lt;T103,(T105-T103),0)</f>
        <v>-1.6666666666666679</v>
      </c>
      <c r="Z105" s="244"/>
      <c r="AA105" s="50">
        <v>1</v>
      </c>
      <c r="AB105" s="62">
        <v>1</v>
      </c>
    </row>
    <row r="106" spans="1:28" s="290" customFormat="1" ht="15.75" thickBot="1" x14ac:dyDescent="0.3">
      <c r="A106" s="291"/>
      <c r="B106" s="305"/>
      <c r="C106" s="308"/>
      <c r="D106" s="285" t="s">
        <v>86</v>
      </c>
      <c r="E106" s="285" t="s">
        <v>2</v>
      </c>
      <c r="F106" s="285">
        <v>1.56</v>
      </c>
      <c r="G106" s="234"/>
      <c r="H106" s="235"/>
      <c r="I106" s="265">
        <f t="shared" si="138"/>
        <v>0</v>
      </c>
      <c r="J106" s="223"/>
      <c r="K106" s="302"/>
      <c r="L106" s="253"/>
      <c r="M106" s="285">
        <v>1</v>
      </c>
      <c r="N106" s="238"/>
      <c r="O106" s="239">
        <f t="shared" si="134"/>
        <v>0</v>
      </c>
      <c r="P106" s="240"/>
      <c r="Q106" s="241"/>
      <c r="R106" s="241"/>
      <c r="S106" s="241"/>
      <c r="T106" s="242"/>
      <c r="Y106" s="243"/>
      <c r="Z106" s="244"/>
      <c r="AA106" s="290">
        <v>1</v>
      </c>
      <c r="AB106" s="62">
        <v>1</v>
      </c>
    </row>
    <row r="107" spans="1:28" s="307" customFormat="1" x14ac:dyDescent="0.25">
      <c r="A107" s="291">
        <v>1</v>
      </c>
      <c r="B107" s="312"/>
      <c r="C107" s="313"/>
      <c r="D107" s="307" t="s">
        <v>87</v>
      </c>
      <c r="E107" s="281" t="s">
        <v>9</v>
      </c>
      <c r="F107" s="281">
        <v>2.1800000000000002</v>
      </c>
      <c r="G107" s="259">
        <f t="shared" si="30"/>
        <v>3.8804000000000003</v>
      </c>
      <c r="H107" s="246"/>
      <c r="I107" s="269">
        <f t="shared" si="138"/>
        <v>0</v>
      </c>
      <c r="J107" s="247">
        <f t="shared" ref="J107" si="197">2000/G107</f>
        <v>515.41078239356762</v>
      </c>
      <c r="K107" s="294">
        <v>500</v>
      </c>
      <c r="L107" s="249">
        <f t="shared" ref="L107" si="198">A107*K107</f>
        <v>500</v>
      </c>
      <c r="M107" s="281">
        <v>1</v>
      </c>
      <c r="N107" s="261">
        <f t="shared" si="194"/>
        <v>0</v>
      </c>
      <c r="O107" s="262">
        <f t="shared" si="134"/>
        <v>0</v>
      </c>
      <c r="P107" s="263">
        <f t="shared" ref="P107" si="199">G107*L107*N107</f>
        <v>0</v>
      </c>
      <c r="Q107" s="241">
        <v>30000</v>
      </c>
      <c r="R107" s="241">
        <f t="shared" ref="R107" si="200">R105-L107-I107-I108+P107+O107+O108</f>
        <v>35852.453999999998</v>
      </c>
      <c r="S107" s="241">
        <f t="shared" si="148"/>
        <v>51</v>
      </c>
      <c r="T107" s="242">
        <f t="shared" si="181"/>
        <v>19.508179999999992</v>
      </c>
      <c r="Y107" s="243">
        <f>IF(T107&lt;T105,(T107-T105),0)</f>
        <v>-1.6666666666666679</v>
      </c>
      <c r="Z107" s="244"/>
      <c r="AA107" s="307">
        <v>3</v>
      </c>
      <c r="AB107" s="168">
        <v>1</v>
      </c>
    </row>
    <row r="108" spans="1:28" s="50" customFormat="1" ht="15.75" thickBot="1" x14ac:dyDescent="0.3">
      <c r="A108" s="291"/>
      <c r="B108" s="312"/>
      <c r="C108" s="314"/>
      <c r="D108" s="285" t="s">
        <v>88</v>
      </c>
      <c r="E108" s="285" t="s">
        <v>2</v>
      </c>
      <c r="F108" s="285">
        <v>1.78</v>
      </c>
      <c r="G108" s="251"/>
      <c r="H108" s="235"/>
      <c r="I108" s="236">
        <f t="shared" si="138"/>
        <v>0</v>
      </c>
      <c r="J108" s="223"/>
      <c r="K108" s="297"/>
      <c r="L108" s="253"/>
      <c r="M108" s="285">
        <v>0</v>
      </c>
      <c r="N108" s="254"/>
      <c r="O108" s="255">
        <f t="shared" si="134"/>
        <v>0</v>
      </c>
      <c r="P108" s="256"/>
      <c r="Q108" s="241"/>
      <c r="R108" s="241"/>
      <c r="S108" s="241"/>
      <c r="T108" s="242"/>
      <c r="Y108" s="243"/>
      <c r="Z108" s="244"/>
      <c r="AA108" s="50">
        <v>3</v>
      </c>
      <c r="AB108" s="62">
        <v>1</v>
      </c>
    </row>
    <row r="109" spans="1:28" s="50" customFormat="1" x14ac:dyDescent="0.25">
      <c r="A109" s="291">
        <v>1</v>
      </c>
      <c r="B109" s="312"/>
      <c r="C109" s="313"/>
      <c r="D109" s="50" t="s">
        <v>87</v>
      </c>
      <c r="E109" s="286" t="s">
        <v>9</v>
      </c>
      <c r="F109" s="281">
        <v>2.1800000000000002</v>
      </c>
      <c r="G109" s="259">
        <f t="shared" si="30"/>
        <v>4.1856</v>
      </c>
      <c r="H109" s="246"/>
      <c r="I109" s="236">
        <f t="shared" si="138"/>
        <v>0</v>
      </c>
      <c r="J109" s="247">
        <f t="shared" ref="J109" si="201">2000/G109</f>
        <v>477.82874617737002</v>
      </c>
      <c r="K109" s="315">
        <v>500</v>
      </c>
      <c r="L109" s="249">
        <f t="shared" ref="L109" si="202">A109*K109</f>
        <v>500</v>
      </c>
      <c r="M109" s="281">
        <v>1</v>
      </c>
      <c r="N109" s="261">
        <f t="shared" si="194"/>
        <v>0</v>
      </c>
      <c r="O109" s="262">
        <f t="shared" si="134"/>
        <v>0</v>
      </c>
      <c r="P109" s="226">
        <f t="shared" ref="P109" si="203">G109*L109*N109</f>
        <v>0</v>
      </c>
      <c r="Q109" s="241">
        <v>30000</v>
      </c>
      <c r="R109" s="241">
        <f t="shared" ref="R109" si="204">R107-L109-I109-I110+P109+O109+O110</f>
        <v>35352.453999999998</v>
      </c>
      <c r="S109" s="241">
        <f t="shared" si="148"/>
        <v>52</v>
      </c>
      <c r="T109" s="242">
        <f t="shared" ref="T109" si="205">((R109-Q109)/Q109)*100</f>
        <v>17.841513333333324</v>
      </c>
      <c r="Y109" s="243">
        <f>IF(T109&lt;T107,(T109-T107),0)</f>
        <v>-1.6666666666666679</v>
      </c>
      <c r="Z109" s="244"/>
      <c r="AA109" s="50">
        <v>3</v>
      </c>
      <c r="AB109" s="62">
        <v>1</v>
      </c>
    </row>
    <row r="110" spans="1:28" s="50" customFormat="1" ht="15.75" thickBot="1" x14ac:dyDescent="0.3">
      <c r="A110" s="291"/>
      <c r="B110" s="312"/>
      <c r="C110" s="314"/>
      <c r="D110" s="285" t="s">
        <v>89</v>
      </c>
      <c r="E110" s="285" t="s">
        <v>2</v>
      </c>
      <c r="F110" s="285">
        <v>1.92</v>
      </c>
      <c r="G110" s="251"/>
      <c r="H110" s="235"/>
      <c r="I110" s="236">
        <f t="shared" si="138"/>
        <v>0</v>
      </c>
      <c r="J110" s="223"/>
      <c r="K110" s="316"/>
      <c r="L110" s="253"/>
      <c r="M110" s="285">
        <v>0</v>
      </c>
      <c r="N110" s="254"/>
      <c r="O110" s="255">
        <f t="shared" si="134"/>
        <v>0</v>
      </c>
      <c r="P110" s="256"/>
      <c r="Q110" s="241"/>
      <c r="R110" s="241"/>
      <c r="S110" s="241"/>
      <c r="T110" s="242"/>
      <c r="Y110" s="243"/>
      <c r="Z110" s="244"/>
      <c r="AA110" s="50">
        <v>3</v>
      </c>
      <c r="AB110" s="62">
        <v>1</v>
      </c>
    </row>
    <row r="111" spans="1:28" s="50" customFormat="1" ht="15.75" thickBot="1" x14ac:dyDescent="0.3">
      <c r="A111" s="291">
        <v>1</v>
      </c>
      <c r="B111" s="312"/>
      <c r="C111" s="313"/>
      <c r="D111" s="285" t="s">
        <v>88</v>
      </c>
      <c r="E111" s="285" t="s">
        <v>2</v>
      </c>
      <c r="F111" s="281">
        <v>1.78</v>
      </c>
      <c r="G111" s="259">
        <f t="shared" si="30"/>
        <v>3.8804000000000003</v>
      </c>
      <c r="H111" s="246"/>
      <c r="I111" s="236">
        <f t="shared" si="138"/>
        <v>0</v>
      </c>
      <c r="J111" s="247">
        <f t="shared" ref="J111" si="206">2000/G111</f>
        <v>515.41078239356762</v>
      </c>
      <c r="K111" s="315">
        <v>500</v>
      </c>
      <c r="L111" s="249">
        <f t="shared" ref="L111" si="207">A111*K111</f>
        <v>500</v>
      </c>
      <c r="M111" s="281">
        <v>0</v>
      </c>
      <c r="N111" s="261">
        <f t="shared" si="194"/>
        <v>0</v>
      </c>
      <c r="O111" s="262">
        <f t="shared" si="134"/>
        <v>0</v>
      </c>
      <c r="P111" s="226">
        <f t="shared" ref="P111" si="208">G111*L111*N111</f>
        <v>0</v>
      </c>
      <c r="Q111" s="241">
        <v>30000</v>
      </c>
      <c r="R111" s="241">
        <f t="shared" ref="R111" si="209">R109-L111-I111-I112+P111+O111+O112</f>
        <v>34852.453999999998</v>
      </c>
      <c r="S111" s="241">
        <f t="shared" si="148"/>
        <v>53</v>
      </c>
      <c r="T111" s="242">
        <f t="shared" si="169"/>
        <v>16.17484666666666</v>
      </c>
      <c r="Y111" s="243">
        <f>IF(T111&lt;T109,(T111-T109),0)</f>
        <v>-1.6666666666666643</v>
      </c>
      <c r="Z111" s="244"/>
      <c r="AA111" s="50">
        <v>3</v>
      </c>
      <c r="AB111" s="62">
        <v>1</v>
      </c>
    </row>
    <row r="112" spans="1:28" s="50" customFormat="1" ht="15.75" thickBot="1" x14ac:dyDescent="0.3">
      <c r="A112" s="291"/>
      <c r="B112" s="312"/>
      <c r="C112" s="314"/>
      <c r="D112" s="50" t="s">
        <v>87</v>
      </c>
      <c r="E112" s="286" t="s">
        <v>9</v>
      </c>
      <c r="F112" s="285">
        <v>2.1800000000000002</v>
      </c>
      <c r="G112" s="251"/>
      <c r="H112" s="235"/>
      <c r="I112" s="236">
        <f t="shared" si="138"/>
        <v>0</v>
      </c>
      <c r="J112" s="223"/>
      <c r="K112" s="316"/>
      <c r="L112" s="253"/>
      <c r="M112" s="285">
        <v>1</v>
      </c>
      <c r="N112" s="254"/>
      <c r="O112" s="255">
        <f t="shared" si="134"/>
        <v>0</v>
      </c>
      <c r="P112" s="256"/>
      <c r="Q112" s="241"/>
      <c r="R112" s="241"/>
      <c r="S112" s="241"/>
      <c r="T112" s="242"/>
      <c r="Y112" s="243"/>
      <c r="Z112" s="244"/>
      <c r="AA112" s="50">
        <v>3</v>
      </c>
      <c r="AB112" s="62">
        <v>1</v>
      </c>
    </row>
    <row r="113" spans="1:28" s="50" customFormat="1" x14ac:dyDescent="0.25">
      <c r="A113" s="291">
        <v>1</v>
      </c>
      <c r="B113" s="312"/>
      <c r="C113" s="317"/>
      <c r="D113" s="281" t="s">
        <v>90</v>
      </c>
      <c r="E113" s="281" t="s">
        <v>2</v>
      </c>
      <c r="F113" s="281">
        <v>1.5329999999999999</v>
      </c>
      <c r="G113" s="259">
        <f t="shared" si="30"/>
        <v>3.09666</v>
      </c>
      <c r="H113" s="246"/>
      <c r="I113" s="236">
        <f t="shared" si="138"/>
        <v>0</v>
      </c>
      <c r="J113" s="247">
        <f t="shared" ref="J113" si="210">2000/G113</f>
        <v>645.85714931571431</v>
      </c>
      <c r="K113" s="315">
        <v>500</v>
      </c>
      <c r="L113" s="249">
        <f t="shared" ref="L113" si="211">A113*K113</f>
        <v>500</v>
      </c>
      <c r="M113" s="281">
        <v>1</v>
      </c>
      <c r="N113" s="261">
        <f t="shared" si="194"/>
        <v>0</v>
      </c>
      <c r="O113" s="262">
        <f t="shared" si="134"/>
        <v>0</v>
      </c>
      <c r="P113" s="226">
        <f t="shared" ref="P113" si="212">G113*L113*N113</f>
        <v>0</v>
      </c>
      <c r="Q113" s="241">
        <v>30000</v>
      </c>
      <c r="R113" s="241">
        <f t="shared" ref="R113" si="213">R111-L113-I113-I114+P113+O113+O114</f>
        <v>34352.453999999998</v>
      </c>
      <c r="S113" s="241">
        <f t="shared" si="148"/>
        <v>54</v>
      </c>
      <c r="T113" s="242">
        <f t="shared" si="173"/>
        <v>14.508179999999992</v>
      </c>
      <c r="Y113" s="243">
        <f>IF(T113&lt;T111,(T113-T111),0)</f>
        <v>-1.6666666666666679</v>
      </c>
      <c r="Z113" s="244"/>
      <c r="AA113" s="50">
        <v>3</v>
      </c>
      <c r="AB113" s="62">
        <v>1</v>
      </c>
    </row>
    <row r="114" spans="1:28" s="50" customFormat="1" ht="15.75" thickBot="1" x14ac:dyDescent="0.3">
      <c r="A114" s="291"/>
      <c r="B114" s="312"/>
      <c r="C114" s="318"/>
      <c r="D114" s="285" t="s">
        <v>91</v>
      </c>
      <c r="E114" s="285" t="s">
        <v>2</v>
      </c>
      <c r="F114" s="285">
        <v>2.02</v>
      </c>
      <c r="G114" s="251"/>
      <c r="H114" s="235"/>
      <c r="I114" s="236">
        <f t="shared" si="138"/>
        <v>0</v>
      </c>
      <c r="J114" s="223"/>
      <c r="K114" s="316"/>
      <c r="L114" s="253"/>
      <c r="M114" s="285">
        <v>0</v>
      </c>
      <c r="N114" s="254"/>
      <c r="O114" s="255">
        <f t="shared" si="134"/>
        <v>0</v>
      </c>
      <c r="P114" s="256"/>
      <c r="Q114" s="241"/>
      <c r="R114" s="241"/>
      <c r="S114" s="241"/>
      <c r="T114" s="242"/>
      <c r="Y114" s="243"/>
      <c r="Z114" s="244"/>
      <c r="AA114" s="50">
        <v>3</v>
      </c>
      <c r="AB114" s="62">
        <v>1</v>
      </c>
    </row>
    <row r="115" spans="1:28" s="50" customFormat="1" x14ac:dyDescent="0.25">
      <c r="A115" s="291">
        <v>1</v>
      </c>
      <c r="B115" s="312"/>
      <c r="C115" s="317"/>
      <c r="D115" s="281" t="s">
        <v>90</v>
      </c>
      <c r="E115" s="281" t="s">
        <v>2</v>
      </c>
      <c r="F115" s="281">
        <v>1.5329999999999999</v>
      </c>
      <c r="G115" s="259">
        <f t="shared" si="30"/>
        <v>2.3301599999999998</v>
      </c>
      <c r="H115" s="246"/>
      <c r="I115" s="236">
        <f t="shared" si="138"/>
        <v>0</v>
      </c>
      <c r="J115" s="247">
        <f t="shared" ref="J115" si="214">2000/G115</f>
        <v>858.31015895904147</v>
      </c>
      <c r="K115" s="315">
        <v>500</v>
      </c>
      <c r="L115" s="249">
        <f t="shared" ref="L115" si="215">A115*K115</f>
        <v>500</v>
      </c>
      <c r="M115" s="281">
        <v>1</v>
      </c>
      <c r="N115" s="261">
        <f t="shared" si="194"/>
        <v>0</v>
      </c>
      <c r="O115" s="262">
        <f t="shared" si="134"/>
        <v>0</v>
      </c>
      <c r="P115" s="226">
        <f t="shared" ref="P115" si="216">G115*L115*N115</f>
        <v>0</v>
      </c>
      <c r="Q115" s="241">
        <v>30000</v>
      </c>
      <c r="R115" s="241">
        <f t="shared" ref="R115" si="217">R113-L115-I115-I116+P115+O115+O116</f>
        <v>33852.453999999998</v>
      </c>
      <c r="S115" s="241">
        <f t="shared" si="148"/>
        <v>55</v>
      </c>
      <c r="T115" s="242">
        <f t="shared" si="177"/>
        <v>12.841513333333326</v>
      </c>
      <c r="Y115" s="243">
        <f>IF(T115&lt;T113,(T115-T113),0)</f>
        <v>-1.6666666666666661</v>
      </c>
      <c r="Z115" s="244"/>
      <c r="AA115" s="50">
        <v>3</v>
      </c>
      <c r="AB115" s="62">
        <v>1</v>
      </c>
    </row>
    <row r="116" spans="1:28" s="50" customFormat="1" ht="15.75" thickBot="1" x14ac:dyDescent="0.3">
      <c r="A116" s="291"/>
      <c r="B116" s="312"/>
      <c r="C116" s="319"/>
      <c r="D116" s="283" t="s">
        <v>92</v>
      </c>
      <c r="E116" s="283" t="s">
        <v>2</v>
      </c>
      <c r="F116" s="283">
        <v>1.52</v>
      </c>
      <c r="G116" s="251"/>
      <c r="H116" s="301"/>
      <c r="I116" s="236">
        <f t="shared" si="138"/>
        <v>0</v>
      </c>
      <c r="J116" s="223"/>
      <c r="K116" s="316"/>
      <c r="L116" s="253"/>
      <c r="M116" s="283">
        <v>0</v>
      </c>
      <c r="N116" s="254"/>
      <c r="O116" s="255">
        <f t="shared" si="134"/>
        <v>0</v>
      </c>
      <c r="P116" s="256"/>
      <c r="Q116" s="241"/>
      <c r="R116" s="241"/>
      <c r="S116" s="241"/>
      <c r="T116" s="242"/>
      <c r="Y116" s="243"/>
      <c r="Z116" s="244"/>
      <c r="AA116" s="50">
        <v>3</v>
      </c>
      <c r="AB116" s="62">
        <v>1</v>
      </c>
    </row>
    <row r="117" spans="1:28" s="50" customFormat="1" x14ac:dyDescent="0.25">
      <c r="A117" s="291">
        <v>1</v>
      </c>
      <c r="B117" s="312"/>
      <c r="C117" s="317"/>
      <c r="D117" s="281" t="s">
        <v>91</v>
      </c>
      <c r="E117" s="281" t="s">
        <v>2</v>
      </c>
      <c r="F117" s="281">
        <v>2.02</v>
      </c>
      <c r="G117" s="259">
        <f t="shared" si="30"/>
        <v>3.0704000000000002</v>
      </c>
      <c r="H117" s="246"/>
      <c r="I117" s="236">
        <f t="shared" si="138"/>
        <v>0</v>
      </c>
      <c r="J117" s="247">
        <f t="shared" ref="J117" si="218">2000/G117</f>
        <v>651.38092756644085</v>
      </c>
      <c r="K117" s="315">
        <v>500</v>
      </c>
      <c r="L117" s="249">
        <f t="shared" ref="L117" si="219">A117*K117</f>
        <v>500</v>
      </c>
      <c r="M117" s="281">
        <v>0</v>
      </c>
      <c r="N117" s="261">
        <f t="shared" si="194"/>
        <v>0</v>
      </c>
      <c r="O117" s="320">
        <f t="shared" si="134"/>
        <v>0</v>
      </c>
      <c r="P117" s="226">
        <f t="shared" ref="P117" si="220">G117*L117*N117</f>
        <v>0</v>
      </c>
      <c r="Q117" s="241">
        <v>30000</v>
      </c>
      <c r="R117" s="241">
        <f t="shared" ref="R117" si="221">R115-L117-I117-I118+P117+O117+O118</f>
        <v>33352.453999999998</v>
      </c>
      <c r="S117" s="241">
        <f t="shared" si="148"/>
        <v>56</v>
      </c>
      <c r="T117" s="242">
        <f t="shared" si="181"/>
        <v>11.17484666666666</v>
      </c>
      <c r="Y117" s="243">
        <f>IF(T117&lt;T115,(T117-T115),0)</f>
        <v>-1.6666666666666661</v>
      </c>
      <c r="Z117" s="244"/>
      <c r="AA117" s="50">
        <v>3</v>
      </c>
      <c r="AB117" s="62">
        <v>1</v>
      </c>
    </row>
    <row r="118" spans="1:28" s="50" customFormat="1" ht="15.75" thickBot="1" x14ac:dyDescent="0.3">
      <c r="A118" s="291"/>
      <c r="B118" s="312"/>
      <c r="C118" s="318"/>
      <c r="D118" s="285" t="s">
        <v>92</v>
      </c>
      <c r="E118" s="285" t="s">
        <v>2</v>
      </c>
      <c r="F118" s="285">
        <v>1.52</v>
      </c>
      <c r="G118" s="251"/>
      <c r="H118" s="235"/>
      <c r="I118" s="236">
        <f t="shared" si="138"/>
        <v>0</v>
      </c>
      <c r="J118" s="223"/>
      <c r="K118" s="316"/>
      <c r="L118" s="253"/>
      <c r="M118" s="285">
        <v>0</v>
      </c>
      <c r="N118" s="254"/>
      <c r="O118" s="321">
        <f t="shared" si="134"/>
        <v>0</v>
      </c>
      <c r="P118" s="256"/>
      <c r="Q118" s="241"/>
      <c r="R118" s="241"/>
      <c r="S118" s="241"/>
      <c r="T118" s="242"/>
      <c r="Y118" s="243"/>
      <c r="Z118" s="244"/>
      <c r="AA118" s="50">
        <v>3</v>
      </c>
      <c r="AB118" s="62">
        <v>1</v>
      </c>
    </row>
    <row r="119" spans="1:28" s="50" customFormat="1" x14ac:dyDescent="0.25">
      <c r="A119" s="291">
        <v>1</v>
      </c>
      <c r="B119" s="312"/>
      <c r="C119" s="322"/>
      <c r="D119" s="286" t="s">
        <v>93</v>
      </c>
      <c r="E119" s="286" t="s">
        <v>2</v>
      </c>
      <c r="F119" s="286">
        <v>1.8</v>
      </c>
      <c r="G119" s="259">
        <f t="shared" si="30"/>
        <v>3.24</v>
      </c>
      <c r="H119" s="222"/>
      <c r="I119" s="236">
        <f t="shared" si="138"/>
        <v>0</v>
      </c>
      <c r="J119" s="247">
        <f t="shared" ref="J119" si="222">2000/G119</f>
        <v>617.28395061728395</v>
      </c>
      <c r="K119" s="315">
        <v>500</v>
      </c>
      <c r="L119" s="249">
        <f t="shared" ref="L119" si="223">A119*K119</f>
        <v>500</v>
      </c>
      <c r="M119" s="286">
        <v>0</v>
      </c>
      <c r="N119" s="261">
        <f t="shared" si="194"/>
        <v>0</v>
      </c>
      <c r="O119" s="195">
        <f t="shared" si="134"/>
        <v>0</v>
      </c>
      <c r="P119" s="226">
        <f t="shared" ref="P119" si="224">G119*L119*N119</f>
        <v>0</v>
      </c>
      <c r="Q119" s="241">
        <v>30000</v>
      </c>
      <c r="R119" s="241">
        <f t="shared" ref="R119" si="225">R117-L119-I119-I120+P119+O119+O120</f>
        <v>32852.453999999998</v>
      </c>
      <c r="S119" s="241">
        <f t="shared" si="148"/>
        <v>57</v>
      </c>
      <c r="T119" s="242">
        <f t="shared" ref="T119" si="226">((R119-Q119)/Q119)*100</f>
        <v>9.5081799999999923</v>
      </c>
      <c r="Y119" s="243">
        <f>IF(T119&lt;T117,(T119-T117),0)</f>
        <v>-1.6666666666666679</v>
      </c>
      <c r="Z119" s="244"/>
      <c r="AA119" s="50">
        <v>3</v>
      </c>
      <c r="AB119" s="62">
        <v>1</v>
      </c>
    </row>
    <row r="120" spans="1:28" s="50" customFormat="1" ht="15.75" thickBot="1" x14ac:dyDescent="0.3">
      <c r="A120" s="291"/>
      <c r="B120" s="312"/>
      <c r="C120" s="323"/>
      <c r="D120" s="285" t="s">
        <v>94</v>
      </c>
      <c r="E120" s="285" t="s">
        <v>2</v>
      </c>
      <c r="F120" s="285">
        <v>1.8</v>
      </c>
      <c r="G120" s="251"/>
      <c r="H120" s="235"/>
      <c r="I120" s="236">
        <f t="shared" si="138"/>
        <v>0</v>
      </c>
      <c r="J120" s="223"/>
      <c r="K120" s="316"/>
      <c r="L120" s="253"/>
      <c r="M120" s="285">
        <v>1</v>
      </c>
      <c r="N120" s="254"/>
      <c r="O120" s="255">
        <f t="shared" si="134"/>
        <v>0</v>
      </c>
      <c r="P120" s="256"/>
      <c r="Q120" s="241"/>
      <c r="R120" s="241"/>
      <c r="S120" s="241"/>
      <c r="T120" s="242"/>
      <c r="Y120" s="243"/>
      <c r="Z120" s="244"/>
      <c r="AA120" s="50">
        <v>3</v>
      </c>
      <c r="AB120" s="62">
        <v>1</v>
      </c>
    </row>
    <row r="121" spans="1:28" s="50" customFormat="1" x14ac:dyDescent="0.25">
      <c r="A121" s="291">
        <v>1</v>
      </c>
      <c r="B121" s="312"/>
      <c r="C121" s="324"/>
      <c r="D121" s="286" t="s">
        <v>93</v>
      </c>
      <c r="E121" s="286" t="s">
        <v>2</v>
      </c>
      <c r="F121" s="281">
        <v>1.8</v>
      </c>
      <c r="G121" s="259">
        <f t="shared" si="30"/>
        <v>3.6720000000000002</v>
      </c>
      <c r="H121" s="246"/>
      <c r="I121" s="236">
        <f t="shared" si="138"/>
        <v>0</v>
      </c>
      <c r="J121" s="247">
        <f t="shared" ref="J121" si="227">2000/G121</f>
        <v>544.6623093681917</v>
      </c>
      <c r="K121" s="315">
        <v>500</v>
      </c>
      <c r="L121" s="249">
        <f t="shared" ref="L121" si="228">A121*K121</f>
        <v>500</v>
      </c>
      <c r="M121" s="281">
        <v>0</v>
      </c>
      <c r="N121" s="261">
        <f t="shared" si="194"/>
        <v>0</v>
      </c>
      <c r="O121" s="262">
        <f t="shared" si="134"/>
        <v>0</v>
      </c>
      <c r="P121" s="226">
        <f t="shared" ref="P121" si="229">G121*L121*N121</f>
        <v>0</v>
      </c>
      <c r="Q121" s="241">
        <v>30000</v>
      </c>
      <c r="R121" s="241">
        <f t="shared" ref="R121" si="230">R119-L121-I121-I122+P121+O121+O122</f>
        <v>32352.453999999998</v>
      </c>
      <c r="S121" s="241">
        <f t="shared" si="148"/>
        <v>58</v>
      </c>
      <c r="T121" s="242">
        <f t="shared" si="169"/>
        <v>7.8415133333333262</v>
      </c>
      <c r="Y121" s="243">
        <f>IF(T121&lt;T119,(T121-T119),0)</f>
        <v>-1.6666666666666661</v>
      </c>
      <c r="Z121" s="244"/>
      <c r="AA121" s="50">
        <v>3</v>
      </c>
      <c r="AB121" s="62">
        <v>1</v>
      </c>
    </row>
    <row r="122" spans="1:28" s="50" customFormat="1" ht="15.75" thickBot="1" x14ac:dyDescent="0.3">
      <c r="A122" s="291"/>
      <c r="B122" s="312"/>
      <c r="C122" s="323"/>
      <c r="D122" s="285" t="s">
        <v>95</v>
      </c>
      <c r="E122" s="285" t="s">
        <v>2</v>
      </c>
      <c r="F122" s="285">
        <v>2.04</v>
      </c>
      <c r="G122" s="251"/>
      <c r="H122" s="235"/>
      <c r="I122" s="236">
        <f t="shared" si="138"/>
        <v>0</v>
      </c>
      <c r="J122" s="223"/>
      <c r="K122" s="316"/>
      <c r="L122" s="253"/>
      <c r="M122" s="285">
        <v>0</v>
      </c>
      <c r="N122" s="254"/>
      <c r="O122" s="255">
        <f t="shared" si="134"/>
        <v>0</v>
      </c>
      <c r="P122" s="256"/>
      <c r="Q122" s="241"/>
      <c r="R122" s="241"/>
      <c r="S122" s="241"/>
      <c r="T122" s="242"/>
      <c r="Y122" s="243"/>
      <c r="Z122" s="244"/>
      <c r="AA122" s="50">
        <v>3</v>
      </c>
      <c r="AB122" s="62">
        <v>1</v>
      </c>
    </row>
    <row r="123" spans="1:28" s="50" customFormat="1" ht="15.75" thickBot="1" x14ac:dyDescent="0.3">
      <c r="A123" s="291">
        <v>1</v>
      </c>
      <c r="B123" s="274"/>
      <c r="C123" s="324"/>
      <c r="D123" s="285" t="s">
        <v>94</v>
      </c>
      <c r="E123" s="285" t="s">
        <v>2</v>
      </c>
      <c r="F123" s="281">
        <v>1.8</v>
      </c>
      <c r="G123" s="259">
        <f t="shared" si="30"/>
        <v>3.6720000000000002</v>
      </c>
      <c r="H123" s="246"/>
      <c r="I123" s="236">
        <f t="shared" si="138"/>
        <v>0</v>
      </c>
      <c r="J123" s="247">
        <f t="shared" ref="J123" si="231">2000/G123</f>
        <v>544.6623093681917</v>
      </c>
      <c r="K123" s="315">
        <v>500</v>
      </c>
      <c r="L123" s="249">
        <f t="shared" ref="L123" si="232">A123*K123</f>
        <v>500</v>
      </c>
      <c r="M123" s="281">
        <v>1</v>
      </c>
      <c r="N123" s="261">
        <f t="shared" si="194"/>
        <v>0</v>
      </c>
      <c r="O123" s="262">
        <f t="shared" si="134"/>
        <v>0</v>
      </c>
      <c r="P123" s="226">
        <f t="shared" ref="P123" si="233">G123*L123*N123</f>
        <v>0</v>
      </c>
      <c r="Q123" s="241">
        <v>30000</v>
      </c>
      <c r="R123" s="241">
        <f t="shared" ref="R123" si="234">R121-L123-I123-I124+P123+O123+O124</f>
        <v>31852.453999999998</v>
      </c>
      <c r="S123" s="241">
        <f t="shared" si="148"/>
        <v>59</v>
      </c>
      <c r="T123" s="242">
        <f t="shared" si="173"/>
        <v>6.1748466666666602</v>
      </c>
      <c r="Y123" s="243">
        <f>IF(T123&lt;T121,(T123-T121),0)</f>
        <v>-1.6666666666666661</v>
      </c>
      <c r="Z123" s="244">
        <v>-17</v>
      </c>
      <c r="AA123" s="50">
        <v>3</v>
      </c>
      <c r="AB123" s="62">
        <v>1</v>
      </c>
    </row>
    <row r="124" spans="1:28" s="54" customFormat="1" ht="15.75" thickBot="1" x14ac:dyDescent="0.3">
      <c r="A124" s="291"/>
      <c r="B124" s="274"/>
      <c r="C124" s="323"/>
      <c r="D124" s="285" t="s">
        <v>95</v>
      </c>
      <c r="E124" s="285" t="s">
        <v>2</v>
      </c>
      <c r="F124" s="233">
        <v>2.04</v>
      </c>
      <c r="G124" s="251"/>
      <c r="H124" s="235"/>
      <c r="I124" s="236">
        <f t="shared" si="138"/>
        <v>0</v>
      </c>
      <c r="J124" s="223"/>
      <c r="K124" s="316"/>
      <c r="L124" s="253"/>
      <c r="M124" s="233">
        <v>0</v>
      </c>
      <c r="N124" s="254"/>
      <c r="O124" s="255">
        <f t="shared" si="134"/>
        <v>0</v>
      </c>
      <c r="P124" s="256"/>
      <c r="Q124" s="241"/>
      <c r="R124" s="241"/>
      <c r="S124" s="241"/>
      <c r="T124" s="242"/>
      <c r="Y124" s="243"/>
      <c r="Z124" s="244"/>
      <c r="AA124" s="50">
        <v>3</v>
      </c>
      <c r="AB124" s="62">
        <v>1</v>
      </c>
    </row>
    <row r="125" spans="1:28" s="54" customFormat="1" x14ac:dyDescent="0.25">
      <c r="A125" s="291">
        <v>1</v>
      </c>
      <c r="B125" s="274"/>
      <c r="C125" s="325"/>
      <c r="D125" s="258" t="s">
        <v>96</v>
      </c>
      <c r="E125" s="258" t="s">
        <v>9</v>
      </c>
      <c r="F125" s="258">
        <v>2.75</v>
      </c>
      <c r="G125" s="259">
        <f t="shared" si="30"/>
        <v>6.9850000000000003</v>
      </c>
      <c r="H125" s="246"/>
      <c r="I125" s="236">
        <f t="shared" si="138"/>
        <v>0</v>
      </c>
      <c r="J125" s="247">
        <f t="shared" ref="J125" si="235">2000/G125</f>
        <v>286.32784538296346</v>
      </c>
      <c r="K125" s="315">
        <v>500</v>
      </c>
      <c r="L125" s="249">
        <f t="shared" ref="L125" si="236">A125*K125</f>
        <v>500</v>
      </c>
      <c r="M125" s="258">
        <v>1</v>
      </c>
      <c r="N125" s="261">
        <f t="shared" si="194"/>
        <v>1</v>
      </c>
      <c r="O125" s="262">
        <f t="shared" si="134"/>
        <v>0</v>
      </c>
      <c r="P125" s="226">
        <f t="shared" ref="P125" si="237">G125*L125*N125</f>
        <v>3492.5</v>
      </c>
      <c r="Q125" s="241">
        <v>30000</v>
      </c>
      <c r="R125" s="241">
        <f t="shared" ref="R125" si="238">R123-L125-I125-I126+P125+O125+O126</f>
        <v>34844.953999999998</v>
      </c>
      <c r="S125" s="241">
        <f t="shared" si="148"/>
        <v>60</v>
      </c>
      <c r="T125" s="242">
        <f t="shared" si="177"/>
        <v>16.149846666666658</v>
      </c>
      <c r="Y125" s="243">
        <f>IF(T125&lt;T123,(T125-T123),0)</f>
        <v>0</v>
      </c>
      <c r="Z125" s="244"/>
      <c r="AA125" s="50">
        <v>3</v>
      </c>
      <c r="AB125" s="62">
        <v>1</v>
      </c>
    </row>
    <row r="126" spans="1:28" s="54" customFormat="1" ht="15.75" thickBot="1" x14ac:dyDescent="0.3">
      <c r="A126" s="291"/>
      <c r="B126" s="274"/>
      <c r="C126" s="326"/>
      <c r="D126" s="233" t="s">
        <v>97</v>
      </c>
      <c r="E126" s="233" t="s">
        <v>9</v>
      </c>
      <c r="F126" s="233">
        <v>2.54</v>
      </c>
      <c r="G126" s="251"/>
      <c r="H126" s="235"/>
      <c r="I126" s="236">
        <f t="shared" si="138"/>
        <v>0</v>
      </c>
      <c r="J126" s="223"/>
      <c r="K126" s="316"/>
      <c r="L126" s="253"/>
      <c r="M126" s="233">
        <v>1</v>
      </c>
      <c r="N126" s="254"/>
      <c r="O126" s="255">
        <f t="shared" si="134"/>
        <v>0</v>
      </c>
      <c r="P126" s="256"/>
      <c r="Q126" s="241"/>
      <c r="R126" s="241"/>
      <c r="S126" s="241"/>
      <c r="T126" s="242"/>
      <c r="Y126" s="243"/>
      <c r="Z126" s="244"/>
      <c r="AA126" s="50">
        <v>3</v>
      </c>
      <c r="AB126" s="62">
        <v>1</v>
      </c>
    </row>
    <row r="127" spans="1:28" s="54" customFormat="1" x14ac:dyDescent="0.25">
      <c r="A127" s="291">
        <v>1</v>
      </c>
      <c r="B127" s="274"/>
      <c r="C127" s="325"/>
      <c r="D127" s="258" t="s">
        <v>96</v>
      </c>
      <c r="E127" s="258" t="s">
        <v>9</v>
      </c>
      <c r="F127" s="258">
        <v>2.75</v>
      </c>
      <c r="G127" s="259">
        <f t="shared" si="30"/>
        <v>4.125</v>
      </c>
      <c r="H127" s="246"/>
      <c r="I127" s="236">
        <f t="shared" si="138"/>
        <v>0</v>
      </c>
      <c r="J127" s="247">
        <f t="shared" ref="J127" si="239">2000/G127</f>
        <v>484.84848484848487</v>
      </c>
      <c r="K127" s="315">
        <v>500</v>
      </c>
      <c r="L127" s="249">
        <f t="shared" ref="L127" si="240">A127*K127</f>
        <v>500</v>
      </c>
      <c r="M127" s="258">
        <v>1</v>
      </c>
      <c r="N127" s="261">
        <f t="shared" si="194"/>
        <v>1</v>
      </c>
      <c r="O127" s="262">
        <f t="shared" si="134"/>
        <v>0</v>
      </c>
      <c r="P127" s="226">
        <f t="shared" ref="P127" si="241">G127*L127*N127</f>
        <v>2062.5</v>
      </c>
      <c r="Q127" s="241">
        <v>30000</v>
      </c>
      <c r="R127" s="241">
        <f t="shared" ref="R127" si="242">R125-L127-I127-I128+P127+O127+O128</f>
        <v>36407.453999999998</v>
      </c>
      <c r="S127" s="241">
        <f t="shared" si="148"/>
        <v>61</v>
      </c>
      <c r="T127" s="242">
        <f t="shared" si="181"/>
        <v>21.358179999999994</v>
      </c>
      <c r="Y127" s="243">
        <f>IF(T127&lt;T125,(T127-T125),0)</f>
        <v>0</v>
      </c>
      <c r="Z127" s="244"/>
      <c r="AA127" s="50">
        <v>3</v>
      </c>
      <c r="AB127" s="62">
        <v>1</v>
      </c>
    </row>
    <row r="128" spans="1:28" s="54" customFormat="1" ht="15.75" thickBot="1" x14ac:dyDescent="0.3">
      <c r="A128" s="291"/>
      <c r="B128" s="274"/>
      <c r="C128" s="326"/>
      <c r="D128" s="233" t="s">
        <v>98</v>
      </c>
      <c r="E128" s="233" t="s">
        <v>2</v>
      </c>
      <c r="F128" s="233">
        <v>1.5</v>
      </c>
      <c r="G128" s="251"/>
      <c r="H128" s="235"/>
      <c r="I128" s="236">
        <f t="shared" si="138"/>
        <v>0</v>
      </c>
      <c r="J128" s="223"/>
      <c r="K128" s="316"/>
      <c r="L128" s="253"/>
      <c r="M128" s="233">
        <v>1</v>
      </c>
      <c r="N128" s="254"/>
      <c r="O128" s="255">
        <f t="shared" si="134"/>
        <v>0</v>
      </c>
      <c r="P128" s="256"/>
      <c r="Q128" s="241"/>
      <c r="R128" s="241"/>
      <c r="S128" s="241"/>
      <c r="T128" s="242"/>
      <c r="Y128" s="243"/>
      <c r="Z128" s="244"/>
      <c r="AA128" s="50">
        <v>3</v>
      </c>
      <c r="AB128" s="62">
        <v>1</v>
      </c>
    </row>
    <row r="129" spans="1:28" s="54" customFormat="1" ht="15.75" thickBot="1" x14ac:dyDescent="0.3">
      <c r="A129" s="291">
        <v>1</v>
      </c>
      <c r="B129" s="274"/>
      <c r="C129" s="325"/>
      <c r="D129" s="233" t="s">
        <v>97</v>
      </c>
      <c r="E129" s="233" t="s">
        <v>9</v>
      </c>
      <c r="F129" s="258">
        <v>2.54</v>
      </c>
      <c r="G129" s="259">
        <f t="shared" si="30"/>
        <v>3.81</v>
      </c>
      <c r="H129" s="246"/>
      <c r="I129" s="236">
        <f t="shared" si="138"/>
        <v>0</v>
      </c>
      <c r="J129" s="247">
        <f t="shared" ref="J129" si="243">2000/G129</f>
        <v>524.93438320209975</v>
      </c>
      <c r="K129" s="315">
        <v>500</v>
      </c>
      <c r="L129" s="249">
        <f t="shared" ref="L129" si="244">A129*K129</f>
        <v>500</v>
      </c>
      <c r="M129" s="258">
        <v>1</v>
      </c>
      <c r="N129" s="261">
        <f t="shared" si="194"/>
        <v>1</v>
      </c>
      <c r="O129" s="262">
        <f t="shared" si="134"/>
        <v>0</v>
      </c>
      <c r="P129" s="226">
        <f t="shared" ref="P129" si="245">G129*L129*N129</f>
        <v>1905</v>
      </c>
      <c r="Q129" s="241">
        <v>30000</v>
      </c>
      <c r="R129" s="241">
        <f t="shared" ref="R129" si="246">R127-L129-I129-I130+P129+O129+O130</f>
        <v>37812.453999999998</v>
      </c>
      <c r="S129" s="241">
        <f t="shared" si="148"/>
        <v>62</v>
      </c>
      <c r="T129" s="242">
        <f t="shared" ref="T129" si="247">((R129-Q129)/Q129)*100</f>
        <v>26.041513333333327</v>
      </c>
      <c r="Y129" s="243">
        <f>IF(T129&lt;T127,(T129-T127),0)</f>
        <v>0</v>
      </c>
      <c r="Z129" s="244"/>
      <c r="AA129" s="50">
        <v>3</v>
      </c>
      <c r="AB129" s="62">
        <v>1</v>
      </c>
    </row>
    <row r="130" spans="1:28" s="54" customFormat="1" ht="15.75" thickBot="1" x14ac:dyDescent="0.3">
      <c r="A130" s="291"/>
      <c r="B130" s="274"/>
      <c r="C130" s="326"/>
      <c r="D130" s="233" t="s">
        <v>98</v>
      </c>
      <c r="E130" s="233" t="s">
        <v>2</v>
      </c>
      <c r="F130" s="233">
        <v>1.5</v>
      </c>
      <c r="G130" s="251"/>
      <c r="H130" s="235"/>
      <c r="I130" s="236">
        <f t="shared" si="138"/>
        <v>0</v>
      </c>
      <c r="J130" s="223"/>
      <c r="K130" s="316"/>
      <c r="L130" s="253"/>
      <c r="M130" s="233">
        <v>1</v>
      </c>
      <c r="N130" s="254"/>
      <c r="O130" s="255">
        <f t="shared" si="134"/>
        <v>0</v>
      </c>
      <c r="P130" s="256"/>
      <c r="Q130" s="241"/>
      <c r="R130" s="241"/>
      <c r="S130" s="241"/>
      <c r="T130" s="242"/>
      <c r="Y130" s="243"/>
      <c r="Z130" s="244"/>
      <c r="AA130" s="50">
        <v>3</v>
      </c>
      <c r="AB130" s="62">
        <v>1</v>
      </c>
    </row>
    <row r="131" spans="1:28" s="54" customFormat="1" x14ac:dyDescent="0.25">
      <c r="A131" s="291">
        <v>1</v>
      </c>
      <c r="B131" s="274"/>
      <c r="C131" s="327"/>
      <c r="D131" s="258" t="s">
        <v>99</v>
      </c>
      <c r="E131" s="258" t="s">
        <v>2</v>
      </c>
      <c r="F131" s="258">
        <v>1.92</v>
      </c>
      <c r="G131" s="259">
        <f t="shared" si="30"/>
        <v>3.7247999999999997</v>
      </c>
      <c r="H131" s="246"/>
      <c r="I131" s="236">
        <f t="shared" si="138"/>
        <v>0</v>
      </c>
      <c r="J131" s="247">
        <f t="shared" ref="J131" si="248">2000/G131</f>
        <v>536.94158075601376</v>
      </c>
      <c r="K131" s="315">
        <v>500</v>
      </c>
      <c r="L131" s="249">
        <f t="shared" ref="L131" si="249">A131*K131</f>
        <v>500</v>
      </c>
      <c r="M131" s="258">
        <v>1</v>
      </c>
      <c r="N131" s="261">
        <f t="shared" si="194"/>
        <v>0</v>
      </c>
      <c r="O131" s="262">
        <f t="shared" si="134"/>
        <v>0</v>
      </c>
      <c r="P131" s="226">
        <f t="shared" ref="P131" si="250">G131*L131*N131</f>
        <v>0</v>
      </c>
      <c r="Q131" s="241">
        <v>30000</v>
      </c>
      <c r="R131" s="241">
        <f t="shared" ref="R131" si="251">R129-L131-I131-I132+P131+O131+O132</f>
        <v>37312.453999999998</v>
      </c>
      <c r="S131" s="241">
        <f t="shared" si="148"/>
        <v>63</v>
      </c>
      <c r="T131" s="242">
        <f t="shared" si="169"/>
        <v>24.374846666666659</v>
      </c>
      <c r="Y131" s="243">
        <f>IF(T131&lt;T129,(T131-T129),0)</f>
        <v>-1.6666666666666679</v>
      </c>
      <c r="Z131" s="244"/>
      <c r="AA131" s="50">
        <v>3</v>
      </c>
      <c r="AB131" s="62">
        <v>1</v>
      </c>
    </row>
    <row r="132" spans="1:28" s="54" customFormat="1" ht="15.75" thickBot="1" x14ac:dyDescent="0.3">
      <c r="A132" s="291"/>
      <c r="B132" s="274"/>
      <c r="C132" s="328"/>
      <c r="D132" s="233" t="s">
        <v>100</v>
      </c>
      <c r="E132" s="233" t="s">
        <v>2</v>
      </c>
      <c r="F132" s="233">
        <v>1.94</v>
      </c>
      <c r="G132" s="251"/>
      <c r="H132" s="235"/>
      <c r="I132" s="236">
        <f t="shared" si="138"/>
        <v>0</v>
      </c>
      <c r="J132" s="223"/>
      <c r="K132" s="316"/>
      <c r="L132" s="253"/>
      <c r="M132" s="233">
        <v>0</v>
      </c>
      <c r="N132" s="254"/>
      <c r="O132" s="255">
        <f t="shared" si="134"/>
        <v>0</v>
      </c>
      <c r="P132" s="256"/>
      <c r="Q132" s="241"/>
      <c r="R132" s="241"/>
      <c r="S132" s="241"/>
      <c r="T132" s="242"/>
      <c r="Y132" s="243"/>
      <c r="Z132" s="244"/>
      <c r="AA132" s="50">
        <v>3</v>
      </c>
      <c r="AB132" s="62">
        <v>1</v>
      </c>
    </row>
    <row r="133" spans="1:28" s="54" customFormat="1" x14ac:dyDescent="0.25">
      <c r="A133" s="291">
        <v>1</v>
      </c>
      <c r="B133" s="274"/>
      <c r="C133" s="327"/>
      <c r="D133" s="258" t="s">
        <v>99</v>
      </c>
      <c r="E133" s="258" t="s">
        <v>2</v>
      </c>
      <c r="F133" s="258">
        <v>1.92</v>
      </c>
      <c r="G133" s="259">
        <f t="shared" si="30"/>
        <v>4.7231999999999994</v>
      </c>
      <c r="H133" s="246"/>
      <c r="I133" s="236">
        <f t="shared" si="138"/>
        <v>0</v>
      </c>
      <c r="J133" s="247">
        <f t="shared" ref="J133" si="252">2000/G133</f>
        <v>423.44173441734421</v>
      </c>
      <c r="K133" s="315">
        <v>500</v>
      </c>
      <c r="L133" s="249">
        <f t="shared" ref="L133" si="253">A133*K133</f>
        <v>500</v>
      </c>
      <c r="M133" s="258">
        <v>1</v>
      </c>
      <c r="N133" s="261">
        <f t="shared" si="194"/>
        <v>0</v>
      </c>
      <c r="O133" s="262">
        <f t="shared" si="134"/>
        <v>0</v>
      </c>
      <c r="P133" s="226">
        <f t="shared" ref="P133" si="254">G133*L133*N133</f>
        <v>0</v>
      </c>
      <c r="Q133" s="241">
        <v>30000</v>
      </c>
      <c r="R133" s="241">
        <f t="shared" ref="R133" si="255">R131-L133-I133-I134+P133+O133+O134</f>
        <v>36812.453999999998</v>
      </c>
      <c r="S133" s="241">
        <f t="shared" si="148"/>
        <v>64</v>
      </c>
      <c r="T133" s="242">
        <f t="shared" si="173"/>
        <v>22.708179999999992</v>
      </c>
      <c r="Y133" s="243">
        <f>IF(T133&lt;T131,(T133-T131),0)</f>
        <v>-1.6666666666666679</v>
      </c>
      <c r="Z133" s="244"/>
      <c r="AA133" s="50">
        <v>3</v>
      </c>
      <c r="AB133" s="62">
        <v>1</v>
      </c>
    </row>
    <row r="134" spans="1:28" s="54" customFormat="1" ht="15.75" thickBot="1" x14ac:dyDescent="0.3">
      <c r="A134" s="291"/>
      <c r="B134" s="274"/>
      <c r="C134" s="328"/>
      <c r="D134" s="233" t="s">
        <v>101</v>
      </c>
      <c r="E134" s="233" t="s">
        <v>9</v>
      </c>
      <c r="F134" s="233">
        <v>2.46</v>
      </c>
      <c r="G134" s="251"/>
      <c r="H134" s="235"/>
      <c r="I134" s="236">
        <f t="shared" si="138"/>
        <v>0</v>
      </c>
      <c r="J134" s="223"/>
      <c r="K134" s="316"/>
      <c r="L134" s="253"/>
      <c r="M134" s="233">
        <v>0</v>
      </c>
      <c r="N134" s="254"/>
      <c r="O134" s="255">
        <f t="shared" si="134"/>
        <v>0</v>
      </c>
      <c r="P134" s="256"/>
      <c r="Q134" s="241"/>
      <c r="R134" s="241"/>
      <c r="S134" s="241"/>
      <c r="T134" s="242"/>
      <c r="Y134" s="243"/>
      <c r="Z134" s="244"/>
      <c r="AA134" s="50">
        <v>3</v>
      </c>
      <c r="AB134" s="62">
        <v>1</v>
      </c>
    </row>
    <row r="135" spans="1:28" s="54" customFormat="1" ht="15.75" thickBot="1" x14ac:dyDescent="0.3">
      <c r="A135" s="291"/>
      <c r="B135" s="274"/>
      <c r="C135" s="327"/>
      <c r="D135" s="233" t="s">
        <v>100</v>
      </c>
      <c r="E135" s="233" t="s">
        <v>2</v>
      </c>
      <c r="F135" s="258">
        <v>1.94</v>
      </c>
      <c r="G135" s="259">
        <f t="shared" ref="G135:G289" si="256">F135*F136</f>
        <v>4.7724000000000002</v>
      </c>
      <c r="H135" s="246"/>
      <c r="I135" s="236">
        <f t="shared" si="138"/>
        <v>0</v>
      </c>
      <c r="J135" s="247">
        <f t="shared" ref="J135" si="257">2000/G135</f>
        <v>419.0763557120107</v>
      </c>
      <c r="K135" s="315">
        <v>500</v>
      </c>
      <c r="L135" s="249">
        <f t="shared" ref="L135" si="258">A135*K135</f>
        <v>0</v>
      </c>
      <c r="M135" s="258">
        <v>0</v>
      </c>
      <c r="N135" s="261">
        <f t="shared" si="194"/>
        <v>0</v>
      </c>
      <c r="O135" s="262">
        <f t="shared" si="134"/>
        <v>0</v>
      </c>
      <c r="P135" s="226">
        <f t="shared" ref="P135" si="259">G135*L135*N135</f>
        <v>0</v>
      </c>
      <c r="Q135" s="241">
        <v>30000</v>
      </c>
      <c r="R135" s="241">
        <f t="shared" ref="R135" si="260">R133-L135-I135-I136+P135+O135+O136</f>
        <v>36812.453999999998</v>
      </c>
      <c r="S135" s="241">
        <f t="shared" si="148"/>
        <v>64</v>
      </c>
      <c r="T135" s="242">
        <f t="shared" si="177"/>
        <v>22.708179999999992</v>
      </c>
      <c r="Y135" s="243">
        <f>IF(T135&lt;T133,(T135-T133),0)</f>
        <v>0</v>
      </c>
      <c r="Z135" s="244"/>
      <c r="AA135" s="50">
        <v>3</v>
      </c>
      <c r="AB135" s="62">
        <v>1</v>
      </c>
    </row>
    <row r="136" spans="1:28" s="266" customFormat="1" ht="15.75" thickBot="1" x14ac:dyDescent="0.3">
      <c r="A136" s="291"/>
      <c r="B136" s="274"/>
      <c r="C136" s="328"/>
      <c r="D136" s="233" t="s">
        <v>101</v>
      </c>
      <c r="E136" s="233" t="s">
        <v>9</v>
      </c>
      <c r="F136" s="233">
        <v>2.46</v>
      </c>
      <c r="G136" s="234"/>
      <c r="H136" s="235"/>
      <c r="I136" s="265">
        <f t="shared" si="138"/>
        <v>0</v>
      </c>
      <c r="J136" s="223"/>
      <c r="K136" s="237"/>
      <c r="L136" s="253"/>
      <c r="M136" s="233">
        <v>0</v>
      </c>
      <c r="N136" s="238"/>
      <c r="O136" s="239">
        <f t="shared" ref="O136:O199" si="261">F136*H136*M136</f>
        <v>0</v>
      </c>
      <c r="P136" s="240"/>
      <c r="Q136" s="241"/>
      <c r="R136" s="241"/>
      <c r="S136" s="241"/>
      <c r="T136" s="242"/>
      <c r="Y136" s="243"/>
      <c r="Z136" s="244"/>
      <c r="AA136" s="50">
        <v>3</v>
      </c>
      <c r="AB136" s="62">
        <v>1</v>
      </c>
    </row>
    <row r="137" spans="1:28" s="228" customFormat="1" x14ac:dyDescent="0.25">
      <c r="A137" s="217">
        <v>1</v>
      </c>
      <c r="B137" s="218"/>
      <c r="C137" s="329"/>
      <c r="D137" s="258" t="s">
        <v>102</v>
      </c>
      <c r="E137" s="258" t="s">
        <v>2</v>
      </c>
      <c r="F137" s="258">
        <v>1.48</v>
      </c>
      <c r="G137" s="259">
        <f t="shared" si="256"/>
        <v>2.4123999999999999</v>
      </c>
      <c r="H137" s="246"/>
      <c r="I137" s="269">
        <f t="shared" si="138"/>
        <v>0</v>
      </c>
      <c r="J137" s="247">
        <f t="shared" ref="J137" si="262">2000/G137</f>
        <v>829.0499088045101</v>
      </c>
      <c r="K137" s="315">
        <v>500</v>
      </c>
      <c r="L137" s="249">
        <f t="shared" ref="L137" si="263">A137*K137</f>
        <v>500</v>
      </c>
      <c r="M137" s="258">
        <v>1</v>
      </c>
      <c r="N137" s="261">
        <f t="shared" si="194"/>
        <v>0</v>
      </c>
      <c r="O137" s="262">
        <f t="shared" si="261"/>
        <v>0</v>
      </c>
      <c r="P137" s="263">
        <f t="shared" ref="P137" si="264">G137*L137*N137</f>
        <v>0</v>
      </c>
      <c r="Q137" s="241">
        <v>30000</v>
      </c>
      <c r="R137" s="241">
        <f t="shared" ref="R137" si="265">R135-L137-I137-I138+P137+O137+O138</f>
        <v>36312.453999999998</v>
      </c>
      <c r="S137" s="241">
        <f t="shared" si="148"/>
        <v>65</v>
      </c>
      <c r="T137" s="242">
        <f t="shared" si="181"/>
        <v>21.041513333333324</v>
      </c>
      <c r="Y137" s="243">
        <f>IF(T137&lt;T135,(T137-T135),0)</f>
        <v>-1.6666666666666679</v>
      </c>
      <c r="Z137" s="244"/>
      <c r="AA137" s="228">
        <v>-23</v>
      </c>
      <c r="AB137" s="231">
        <v>0</v>
      </c>
    </row>
    <row r="138" spans="1:28" s="54" customFormat="1" ht="15.75" thickBot="1" x14ac:dyDescent="0.3">
      <c r="A138" s="217"/>
      <c r="B138" s="218"/>
      <c r="C138" s="330"/>
      <c r="D138" s="233" t="s">
        <v>103</v>
      </c>
      <c r="E138" s="233" t="s">
        <v>2</v>
      </c>
      <c r="F138" s="233">
        <v>1.63</v>
      </c>
      <c r="G138" s="251"/>
      <c r="H138" s="235"/>
      <c r="I138" s="236">
        <f t="shared" ref="I138:I201" si="266">H138*B138</f>
        <v>0</v>
      </c>
      <c r="J138" s="223"/>
      <c r="K138" s="316"/>
      <c r="L138" s="253"/>
      <c r="M138" s="233">
        <v>0</v>
      </c>
      <c r="N138" s="254"/>
      <c r="O138" s="255">
        <f t="shared" si="261"/>
        <v>0</v>
      </c>
      <c r="P138" s="256"/>
      <c r="Q138" s="241"/>
      <c r="R138" s="241"/>
      <c r="S138" s="241"/>
      <c r="T138" s="242"/>
      <c r="Y138" s="243"/>
      <c r="Z138" s="244"/>
      <c r="AA138" s="50">
        <v>-23</v>
      </c>
      <c r="AB138" s="62">
        <v>0</v>
      </c>
    </row>
    <row r="139" spans="1:28" s="54" customFormat="1" x14ac:dyDescent="0.25">
      <c r="A139" s="217">
        <v>1</v>
      </c>
      <c r="B139" s="218"/>
      <c r="C139" s="329"/>
      <c r="D139" s="258" t="s">
        <v>102</v>
      </c>
      <c r="E139" s="258" t="s">
        <v>2</v>
      </c>
      <c r="F139" s="258">
        <v>1.48</v>
      </c>
      <c r="G139" s="259">
        <f t="shared" si="256"/>
        <v>2.26884</v>
      </c>
      <c r="H139" s="246"/>
      <c r="I139" s="236">
        <f t="shared" si="266"/>
        <v>0</v>
      </c>
      <c r="J139" s="247">
        <f t="shared" ref="J139" si="267">2000/G139</f>
        <v>881.50773082279932</v>
      </c>
      <c r="K139" s="315">
        <v>500</v>
      </c>
      <c r="L139" s="249">
        <f t="shared" ref="L139" si="268">A139*K139</f>
        <v>500</v>
      </c>
      <c r="M139" s="258">
        <v>1</v>
      </c>
      <c r="N139" s="261">
        <f t="shared" si="194"/>
        <v>0</v>
      </c>
      <c r="O139" s="262">
        <f t="shared" si="261"/>
        <v>0</v>
      </c>
      <c r="P139" s="226">
        <f t="shared" ref="P139" si="269">G139*L139*N139</f>
        <v>0</v>
      </c>
      <c r="Q139" s="241">
        <v>30000</v>
      </c>
      <c r="R139" s="241">
        <f t="shared" ref="R139" si="270">R137-L139-I139-I140+P139+O139+O140</f>
        <v>35812.453999999998</v>
      </c>
      <c r="S139" s="241">
        <f t="shared" si="148"/>
        <v>66</v>
      </c>
      <c r="T139" s="242">
        <f t="shared" ref="T139" si="271">((R139-Q139)/Q139)*100</f>
        <v>19.374846666666659</v>
      </c>
      <c r="Y139" s="243">
        <f>IF(T139&lt;T137,(T139-T137),0)</f>
        <v>-1.6666666666666643</v>
      </c>
      <c r="Z139" s="244"/>
      <c r="AA139" s="50">
        <v>-23</v>
      </c>
      <c r="AB139" s="62">
        <v>0</v>
      </c>
    </row>
    <row r="140" spans="1:28" s="54" customFormat="1" ht="15.75" thickBot="1" x14ac:dyDescent="0.3">
      <c r="A140" s="217"/>
      <c r="B140" s="218"/>
      <c r="C140" s="330"/>
      <c r="D140" s="233" t="s">
        <v>104</v>
      </c>
      <c r="E140" s="233" t="s">
        <v>2</v>
      </c>
      <c r="F140" s="233">
        <v>1.5329999999999999</v>
      </c>
      <c r="G140" s="251"/>
      <c r="H140" s="235"/>
      <c r="I140" s="236">
        <f t="shared" si="266"/>
        <v>0</v>
      </c>
      <c r="J140" s="223"/>
      <c r="K140" s="316"/>
      <c r="L140" s="253"/>
      <c r="M140" s="233">
        <v>0</v>
      </c>
      <c r="N140" s="254"/>
      <c r="O140" s="255">
        <f t="shared" si="261"/>
        <v>0</v>
      </c>
      <c r="P140" s="256"/>
      <c r="Q140" s="241"/>
      <c r="R140" s="241"/>
      <c r="S140" s="241"/>
      <c r="T140" s="242"/>
      <c r="Y140" s="243"/>
      <c r="Z140" s="244"/>
      <c r="AA140" s="50">
        <v>-23</v>
      </c>
      <c r="AB140" s="62">
        <v>0</v>
      </c>
    </row>
    <row r="141" spans="1:28" s="54" customFormat="1" ht="15.75" thickBot="1" x14ac:dyDescent="0.3">
      <c r="A141" s="217">
        <v>1</v>
      </c>
      <c r="B141" s="218"/>
      <c r="C141" s="329"/>
      <c r="D141" s="233" t="s">
        <v>103</v>
      </c>
      <c r="E141" s="233" t="s">
        <v>2</v>
      </c>
      <c r="F141" s="258">
        <v>1.63</v>
      </c>
      <c r="G141" s="259">
        <f t="shared" si="256"/>
        <v>2.4987899999999996</v>
      </c>
      <c r="H141" s="246"/>
      <c r="I141" s="236">
        <f t="shared" si="266"/>
        <v>0</v>
      </c>
      <c r="J141" s="247">
        <f t="shared" ref="J141" si="272">2000/G141</f>
        <v>800.38738749554796</v>
      </c>
      <c r="K141" s="315">
        <v>500</v>
      </c>
      <c r="L141" s="249">
        <f t="shared" ref="L141" si="273">A141*K141</f>
        <v>500</v>
      </c>
      <c r="M141" s="258">
        <v>0</v>
      </c>
      <c r="N141" s="261">
        <f t="shared" si="194"/>
        <v>0</v>
      </c>
      <c r="O141" s="262">
        <f t="shared" si="261"/>
        <v>0</v>
      </c>
      <c r="P141" s="226">
        <f t="shared" ref="P141" si="274">G141*L141*N141</f>
        <v>0</v>
      </c>
      <c r="Q141" s="241">
        <v>30000</v>
      </c>
      <c r="R141" s="241">
        <f t="shared" ref="R141" si="275">R139-L141-I141-I142+P141+O141+O142</f>
        <v>35312.453999999998</v>
      </c>
      <c r="S141" s="241">
        <f t="shared" si="148"/>
        <v>67</v>
      </c>
      <c r="T141" s="242">
        <f t="shared" si="169"/>
        <v>17.708179999999992</v>
      </c>
      <c r="Y141" s="243">
        <f>IF(T141&lt;T139,(T141-T139),0)</f>
        <v>-1.6666666666666679</v>
      </c>
      <c r="Z141" s="244"/>
      <c r="AA141" s="50">
        <v>-23</v>
      </c>
      <c r="AB141" s="62">
        <v>0</v>
      </c>
    </row>
    <row r="142" spans="1:28" s="54" customFormat="1" ht="15.75" thickBot="1" x14ac:dyDescent="0.3">
      <c r="A142" s="217"/>
      <c r="B142" s="218"/>
      <c r="C142" s="330"/>
      <c r="D142" s="233" t="s">
        <v>104</v>
      </c>
      <c r="E142" s="233" t="s">
        <v>2</v>
      </c>
      <c r="F142" s="233">
        <v>1.5329999999999999</v>
      </c>
      <c r="G142" s="251"/>
      <c r="H142" s="235"/>
      <c r="I142" s="236">
        <f t="shared" si="266"/>
        <v>0</v>
      </c>
      <c r="J142" s="223"/>
      <c r="K142" s="316"/>
      <c r="L142" s="253"/>
      <c r="M142" s="233">
        <v>0</v>
      </c>
      <c r="N142" s="254"/>
      <c r="O142" s="255">
        <f t="shared" si="261"/>
        <v>0</v>
      </c>
      <c r="P142" s="256"/>
      <c r="Q142" s="241"/>
      <c r="R142" s="241"/>
      <c r="S142" s="241"/>
      <c r="T142" s="242"/>
      <c r="Y142" s="243"/>
      <c r="Z142" s="244"/>
      <c r="AA142" s="50">
        <v>-23</v>
      </c>
      <c r="AB142" s="62">
        <v>0</v>
      </c>
    </row>
    <row r="143" spans="1:28" s="54" customFormat="1" x14ac:dyDescent="0.25">
      <c r="A143" s="217">
        <v>1</v>
      </c>
      <c r="B143" s="331"/>
      <c r="C143" s="329"/>
      <c r="D143" s="258" t="s">
        <v>105</v>
      </c>
      <c r="E143" s="258" t="s">
        <v>2</v>
      </c>
      <c r="F143" s="258">
        <v>1.5329999999999999</v>
      </c>
      <c r="G143" s="259">
        <f t="shared" si="256"/>
        <v>2.37615</v>
      </c>
      <c r="H143" s="246"/>
      <c r="I143" s="236">
        <f t="shared" si="266"/>
        <v>0</v>
      </c>
      <c r="J143" s="247">
        <f t="shared" ref="J143" si="276">2000/G143</f>
        <v>841.69770426951163</v>
      </c>
      <c r="K143" s="315">
        <v>500</v>
      </c>
      <c r="L143" s="249">
        <f t="shared" ref="L143" si="277">A143*K143</f>
        <v>500</v>
      </c>
      <c r="M143" s="258">
        <v>1</v>
      </c>
      <c r="N143" s="261">
        <f t="shared" si="194"/>
        <v>0</v>
      </c>
      <c r="O143" s="262">
        <f t="shared" si="261"/>
        <v>0</v>
      </c>
      <c r="P143" s="226">
        <f t="shared" ref="P143" si="278">G143*L143*N143</f>
        <v>0</v>
      </c>
      <c r="Q143" s="241">
        <v>30000</v>
      </c>
      <c r="R143" s="241">
        <f t="shared" ref="R143" si="279">R141-L143-I143-I144+P143+O143+O144</f>
        <v>34812.453999999998</v>
      </c>
      <c r="S143" s="241">
        <f t="shared" ref="S143:S185" si="280">S141+A143</f>
        <v>68</v>
      </c>
      <c r="T143" s="242">
        <f t="shared" si="173"/>
        <v>16.041513333333327</v>
      </c>
      <c r="Y143" s="243">
        <f>IF(T143&lt;T141,(T143-T141),0)</f>
        <v>-1.6666666666666643</v>
      </c>
      <c r="Z143" s="244"/>
      <c r="AA143" s="50">
        <v>-23</v>
      </c>
      <c r="AB143" s="62">
        <v>0</v>
      </c>
    </row>
    <row r="144" spans="1:28" s="54" customFormat="1" ht="15.75" thickBot="1" x14ac:dyDescent="0.3">
      <c r="A144" s="217"/>
      <c r="B144" s="331"/>
      <c r="C144" s="330"/>
      <c r="D144" s="233" t="s">
        <v>106</v>
      </c>
      <c r="E144" s="233" t="s">
        <v>2</v>
      </c>
      <c r="F144" s="233">
        <v>1.55</v>
      </c>
      <c r="G144" s="251"/>
      <c r="H144" s="235"/>
      <c r="I144" s="236">
        <f t="shared" si="266"/>
        <v>0</v>
      </c>
      <c r="J144" s="223"/>
      <c r="K144" s="316"/>
      <c r="L144" s="253"/>
      <c r="M144" s="233">
        <v>0</v>
      </c>
      <c r="N144" s="254"/>
      <c r="O144" s="255">
        <f t="shared" si="261"/>
        <v>0</v>
      </c>
      <c r="P144" s="256"/>
      <c r="Q144" s="241"/>
      <c r="R144" s="241"/>
      <c r="S144" s="241"/>
      <c r="T144" s="242"/>
      <c r="Y144" s="243"/>
      <c r="Z144" s="244"/>
      <c r="AA144" s="50">
        <v>-23</v>
      </c>
      <c r="AB144" s="62">
        <v>0</v>
      </c>
    </row>
    <row r="145" spans="1:28" s="54" customFormat="1" x14ac:dyDescent="0.25">
      <c r="A145" s="217">
        <v>1</v>
      </c>
      <c r="B145" s="331"/>
      <c r="C145" s="329"/>
      <c r="D145" s="258" t="s">
        <v>105</v>
      </c>
      <c r="E145" s="258" t="s">
        <v>2</v>
      </c>
      <c r="F145" s="258">
        <v>1.5329999999999999</v>
      </c>
      <c r="G145" s="259">
        <f t="shared" si="256"/>
        <v>2.992416</v>
      </c>
      <c r="H145" s="246"/>
      <c r="I145" s="236">
        <f t="shared" si="266"/>
        <v>0</v>
      </c>
      <c r="J145" s="247">
        <f t="shared" ref="J145" si="281">2000/G145</f>
        <v>668.35627132056504</v>
      </c>
      <c r="K145" s="315">
        <v>500</v>
      </c>
      <c r="L145" s="249">
        <f t="shared" ref="L145" si="282">A145*K145</f>
        <v>500</v>
      </c>
      <c r="M145" s="258">
        <v>1</v>
      </c>
      <c r="N145" s="261">
        <f t="shared" si="194"/>
        <v>0</v>
      </c>
      <c r="O145" s="262">
        <f t="shared" si="261"/>
        <v>0</v>
      </c>
      <c r="P145" s="226">
        <f t="shared" ref="P145" si="283">G145*L145*N145</f>
        <v>0</v>
      </c>
      <c r="Q145" s="241">
        <v>30000</v>
      </c>
      <c r="R145" s="241">
        <f t="shared" ref="R145" si="284">R143-L145-I145-I146+P145+O145+O146</f>
        <v>34312.453999999998</v>
      </c>
      <c r="S145" s="241">
        <f t="shared" si="280"/>
        <v>69</v>
      </c>
      <c r="T145" s="242">
        <f t="shared" si="177"/>
        <v>14.374846666666659</v>
      </c>
      <c r="Y145" s="243">
        <f>IF(T145&lt;T143,(T145-T143),0)</f>
        <v>-1.6666666666666679</v>
      </c>
      <c r="Z145" s="244"/>
      <c r="AA145" s="50">
        <v>-23</v>
      </c>
      <c r="AB145" s="62">
        <v>0</v>
      </c>
    </row>
    <row r="146" spans="1:28" s="54" customFormat="1" ht="15.75" thickBot="1" x14ac:dyDescent="0.3">
      <c r="A146" s="217"/>
      <c r="B146" s="331"/>
      <c r="C146" s="330"/>
      <c r="D146" s="233" t="s">
        <v>107</v>
      </c>
      <c r="E146" s="233" t="s">
        <v>2</v>
      </c>
      <c r="F146" s="233">
        <v>1.952</v>
      </c>
      <c r="G146" s="251"/>
      <c r="H146" s="235"/>
      <c r="I146" s="236">
        <f t="shared" si="266"/>
        <v>0</v>
      </c>
      <c r="J146" s="223"/>
      <c r="K146" s="316"/>
      <c r="L146" s="253"/>
      <c r="M146" s="233">
        <v>0</v>
      </c>
      <c r="N146" s="254"/>
      <c r="O146" s="255">
        <f t="shared" si="261"/>
        <v>0</v>
      </c>
      <c r="P146" s="256"/>
      <c r="Q146" s="241"/>
      <c r="R146" s="241"/>
      <c r="S146" s="241"/>
      <c r="T146" s="242"/>
      <c r="Y146" s="243"/>
      <c r="Z146" s="244"/>
      <c r="AA146" s="50">
        <v>-23</v>
      </c>
      <c r="AB146" s="62">
        <v>0</v>
      </c>
    </row>
    <row r="147" spans="1:28" s="54" customFormat="1" ht="15.75" thickBot="1" x14ac:dyDescent="0.3">
      <c r="A147" s="217">
        <v>1</v>
      </c>
      <c r="B147" s="331"/>
      <c r="C147" s="329"/>
      <c r="D147" s="233" t="s">
        <v>106</v>
      </c>
      <c r="E147" s="233" t="s">
        <v>2</v>
      </c>
      <c r="F147" s="258">
        <v>1.55</v>
      </c>
      <c r="G147" s="259">
        <f t="shared" si="256"/>
        <v>3.0255999999999998</v>
      </c>
      <c r="H147" s="246"/>
      <c r="I147" s="236">
        <f t="shared" si="266"/>
        <v>0</v>
      </c>
      <c r="J147" s="247">
        <f t="shared" ref="J147" si="285">2000/G147</f>
        <v>661.02591221575892</v>
      </c>
      <c r="K147" s="315">
        <v>500</v>
      </c>
      <c r="L147" s="249">
        <f t="shared" ref="L147" si="286">A147*K147</f>
        <v>500</v>
      </c>
      <c r="M147" s="258">
        <v>0</v>
      </c>
      <c r="N147" s="261">
        <f t="shared" si="194"/>
        <v>0</v>
      </c>
      <c r="O147" s="262">
        <f t="shared" si="261"/>
        <v>0</v>
      </c>
      <c r="P147" s="226">
        <f t="shared" ref="P147" si="287">G147*L147*N147</f>
        <v>0</v>
      </c>
      <c r="Q147" s="241">
        <v>30000</v>
      </c>
      <c r="R147" s="241">
        <f t="shared" ref="R147" si="288">R145-L147-I147-I148+P147+O147+O148</f>
        <v>33812.453999999998</v>
      </c>
      <c r="S147" s="241">
        <f t="shared" si="280"/>
        <v>70</v>
      </c>
      <c r="T147" s="242">
        <f t="shared" si="181"/>
        <v>12.708179999999993</v>
      </c>
      <c r="Y147" s="243">
        <f>IF(T147&lt;T145,(T147-T145),0)</f>
        <v>-1.6666666666666661</v>
      </c>
      <c r="Z147" s="244"/>
      <c r="AA147" s="50">
        <v>-23</v>
      </c>
      <c r="AB147" s="62">
        <v>0</v>
      </c>
    </row>
    <row r="148" spans="1:28" s="54" customFormat="1" ht="15.75" thickBot="1" x14ac:dyDescent="0.3">
      <c r="A148" s="217"/>
      <c r="B148" s="331"/>
      <c r="C148" s="330"/>
      <c r="D148" s="233" t="s">
        <v>107</v>
      </c>
      <c r="E148" s="233" t="s">
        <v>2</v>
      </c>
      <c r="F148" s="233">
        <v>1.952</v>
      </c>
      <c r="G148" s="251"/>
      <c r="H148" s="235"/>
      <c r="I148" s="236">
        <f t="shared" si="266"/>
        <v>0</v>
      </c>
      <c r="J148" s="223"/>
      <c r="K148" s="316"/>
      <c r="L148" s="253"/>
      <c r="M148" s="233">
        <v>0</v>
      </c>
      <c r="N148" s="254"/>
      <c r="O148" s="255">
        <f t="shared" si="261"/>
        <v>0</v>
      </c>
      <c r="P148" s="256"/>
      <c r="Q148" s="241"/>
      <c r="R148" s="241"/>
      <c r="S148" s="241"/>
      <c r="T148" s="242"/>
      <c r="Y148" s="243"/>
      <c r="Z148" s="244"/>
      <c r="AA148" s="50">
        <v>-23</v>
      </c>
      <c r="AB148" s="62">
        <v>0</v>
      </c>
    </row>
    <row r="149" spans="1:28" s="54" customFormat="1" x14ac:dyDescent="0.25">
      <c r="A149" s="217">
        <v>1</v>
      </c>
      <c r="B149" s="332"/>
      <c r="C149" s="329"/>
      <c r="D149" s="258" t="s">
        <v>108</v>
      </c>
      <c r="E149" s="258" t="s">
        <v>9</v>
      </c>
      <c r="F149" s="258">
        <v>2</v>
      </c>
      <c r="G149" s="259">
        <f t="shared" si="256"/>
        <v>3.3319999999999999</v>
      </c>
      <c r="H149" s="246"/>
      <c r="I149" s="236">
        <f t="shared" si="266"/>
        <v>0</v>
      </c>
      <c r="J149" s="247">
        <f t="shared" ref="J149" si="289">2000/G149</f>
        <v>600.24009603841534</v>
      </c>
      <c r="K149" s="315">
        <v>500</v>
      </c>
      <c r="L149" s="249">
        <f t="shared" ref="L149" si="290">A149*K149</f>
        <v>500</v>
      </c>
      <c r="M149" s="258">
        <v>0</v>
      </c>
      <c r="N149" s="261">
        <f t="shared" si="194"/>
        <v>0</v>
      </c>
      <c r="O149" s="262">
        <f t="shared" si="261"/>
        <v>0</v>
      </c>
      <c r="P149" s="226">
        <f t="shared" ref="P149" si="291">G149*L149*N149</f>
        <v>0</v>
      </c>
      <c r="Q149" s="241">
        <v>30000</v>
      </c>
      <c r="R149" s="241">
        <f t="shared" ref="R149" si="292">R147-L149-I149-I150+P149+O149+O150</f>
        <v>33312.453999999998</v>
      </c>
      <c r="S149" s="241">
        <f t="shared" si="280"/>
        <v>71</v>
      </c>
      <c r="T149" s="242">
        <f t="shared" ref="T149" si="293">((R149-Q149)/Q149)*100</f>
        <v>11.041513333333326</v>
      </c>
      <c r="Y149" s="243">
        <f>IF(T149&lt;T147,(T149-T147),0)</f>
        <v>-1.6666666666666679</v>
      </c>
      <c r="Z149" s="244"/>
      <c r="AA149" s="50">
        <v>-23</v>
      </c>
      <c r="AB149" s="62">
        <v>0</v>
      </c>
    </row>
    <row r="150" spans="1:28" s="54" customFormat="1" ht="15.75" thickBot="1" x14ac:dyDescent="0.3">
      <c r="A150" s="217"/>
      <c r="B150" s="332"/>
      <c r="C150" s="330"/>
      <c r="D150" s="233" t="s">
        <v>109</v>
      </c>
      <c r="E150" s="233" t="s">
        <v>2</v>
      </c>
      <c r="F150" s="233">
        <v>1.6659999999999999</v>
      </c>
      <c r="G150" s="251"/>
      <c r="H150" s="235"/>
      <c r="I150" s="236">
        <f t="shared" si="266"/>
        <v>0</v>
      </c>
      <c r="J150" s="223"/>
      <c r="K150" s="316"/>
      <c r="L150" s="253"/>
      <c r="M150" s="233">
        <v>1</v>
      </c>
      <c r="N150" s="254"/>
      <c r="O150" s="255">
        <f t="shared" si="261"/>
        <v>0</v>
      </c>
      <c r="P150" s="256"/>
      <c r="Q150" s="241"/>
      <c r="R150" s="241"/>
      <c r="S150" s="241"/>
      <c r="T150" s="242"/>
      <c r="Y150" s="243"/>
      <c r="Z150" s="244"/>
      <c r="AA150" s="50">
        <v>-23</v>
      </c>
      <c r="AB150" s="62">
        <v>0</v>
      </c>
    </row>
    <row r="151" spans="1:28" s="54" customFormat="1" x14ac:dyDescent="0.25">
      <c r="A151" s="217">
        <v>1</v>
      </c>
      <c r="B151" s="332"/>
      <c r="C151" s="329"/>
      <c r="D151" s="258" t="s">
        <v>108</v>
      </c>
      <c r="E151" s="258" t="s">
        <v>9</v>
      </c>
      <c r="F151" s="258">
        <v>2</v>
      </c>
      <c r="G151" s="259">
        <f t="shared" si="256"/>
        <v>3.62</v>
      </c>
      <c r="H151" s="246"/>
      <c r="I151" s="236">
        <f t="shared" si="266"/>
        <v>0</v>
      </c>
      <c r="J151" s="247">
        <f t="shared" ref="J151" si="294">2000/G151</f>
        <v>552.4861878453039</v>
      </c>
      <c r="K151" s="315">
        <v>500</v>
      </c>
      <c r="L151" s="249">
        <f t="shared" ref="L151" si="295">A151*K151</f>
        <v>500</v>
      </c>
      <c r="M151" s="258">
        <v>0</v>
      </c>
      <c r="N151" s="261">
        <f t="shared" si="194"/>
        <v>0</v>
      </c>
      <c r="O151" s="262">
        <f t="shared" si="261"/>
        <v>0</v>
      </c>
      <c r="P151" s="226">
        <f t="shared" ref="P151" si="296">G151*L151*N151</f>
        <v>0</v>
      </c>
      <c r="Q151" s="241">
        <v>30000</v>
      </c>
      <c r="R151" s="241">
        <f t="shared" ref="R151" si="297">R149-L151-I151-I152+P151+O151+O152</f>
        <v>32812.453999999998</v>
      </c>
      <c r="S151" s="241">
        <f t="shared" si="280"/>
        <v>72</v>
      </c>
      <c r="T151" s="242">
        <f t="shared" si="169"/>
        <v>9.3748466666666594</v>
      </c>
      <c r="Y151" s="243">
        <f>IF(T151&lt;T149,(T151-T149),0)</f>
        <v>-1.6666666666666661</v>
      </c>
      <c r="Z151" s="244"/>
      <c r="AA151" s="50">
        <v>-23</v>
      </c>
      <c r="AB151" s="62">
        <v>0</v>
      </c>
    </row>
    <row r="152" spans="1:28" s="54" customFormat="1" ht="15.75" thickBot="1" x14ac:dyDescent="0.3">
      <c r="A152" s="217"/>
      <c r="B152" s="332"/>
      <c r="C152" s="330"/>
      <c r="D152" s="233" t="s">
        <v>110</v>
      </c>
      <c r="E152" s="233" t="s">
        <v>2</v>
      </c>
      <c r="F152" s="233">
        <v>1.81</v>
      </c>
      <c r="G152" s="251"/>
      <c r="H152" s="235"/>
      <c r="I152" s="236">
        <f t="shared" si="266"/>
        <v>0</v>
      </c>
      <c r="J152" s="223"/>
      <c r="K152" s="316"/>
      <c r="L152" s="253"/>
      <c r="M152" s="233">
        <v>0</v>
      </c>
      <c r="N152" s="254"/>
      <c r="O152" s="255">
        <f t="shared" si="261"/>
        <v>0</v>
      </c>
      <c r="P152" s="256"/>
      <c r="Q152" s="241"/>
      <c r="R152" s="241"/>
      <c r="S152" s="241"/>
      <c r="T152" s="242"/>
      <c r="Y152" s="243"/>
      <c r="Z152" s="244"/>
      <c r="AA152" s="50">
        <v>-23</v>
      </c>
      <c r="AB152" s="62">
        <v>0</v>
      </c>
    </row>
    <row r="153" spans="1:28" s="54" customFormat="1" ht="15.75" thickBot="1" x14ac:dyDescent="0.3">
      <c r="A153" s="217">
        <v>1</v>
      </c>
      <c r="B153" s="332"/>
      <c r="C153" s="329"/>
      <c r="D153" s="233" t="s">
        <v>109</v>
      </c>
      <c r="E153" s="233" t="s">
        <v>2</v>
      </c>
      <c r="F153" s="258">
        <v>1.6659999999999999</v>
      </c>
      <c r="G153" s="259">
        <f t="shared" si="256"/>
        <v>3.01546</v>
      </c>
      <c r="H153" s="246"/>
      <c r="I153" s="236">
        <f t="shared" si="266"/>
        <v>0</v>
      </c>
      <c r="J153" s="247">
        <f t="shared" ref="J153" si="298">2000/G153</f>
        <v>663.24872490432631</v>
      </c>
      <c r="K153" s="315">
        <v>500</v>
      </c>
      <c r="L153" s="249">
        <f t="shared" ref="L153" si="299">A153*K153</f>
        <v>500</v>
      </c>
      <c r="M153" s="258">
        <v>1</v>
      </c>
      <c r="N153" s="261">
        <f t="shared" si="194"/>
        <v>0</v>
      </c>
      <c r="O153" s="262">
        <f t="shared" si="261"/>
        <v>0</v>
      </c>
      <c r="P153" s="226">
        <f t="shared" ref="P153" si="300">G153*L153*N153</f>
        <v>0</v>
      </c>
      <c r="Q153" s="241">
        <v>30000</v>
      </c>
      <c r="R153" s="241">
        <f t="shared" ref="R153" si="301">R151-L153-I153-I154+P153+O153+O154</f>
        <v>32312.453999999998</v>
      </c>
      <c r="S153" s="241">
        <f t="shared" si="280"/>
        <v>73</v>
      </c>
      <c r="T153" s="242">
        <f t="shared" si="173"/>
        <v>7.7081799999999934</v>
      </c>
      <c r="Y153" s="243">
        <f>IF(T153&lt;T151,(T153-T151),0)</f>
        <v>-1.6666666666666661</v>
      </c>
      <c r="Z153" s="244"/>
      <c r="AA153" s="50">
        <v>-23</v>
      </c>
      <c r="AB153" s="62">
        <v>0</v>
      </c>
    </row>
    <row r="154" spans="1:28" s="54" customFormat="1" ht="15.75" thickBot="1" x14ac:dyDescent="0.3">
      <c r="A154" s="217"/>
      <c r="B154" s="332"/>
      <c r="C154" s="330"/>
      <c r="D154" s="233" t="s">
        <v>110</v>
      </c>
      <c r="E154" s="233" t="s">
        <v>2</v>
      </c>
      <c r="F154" s="233">
        <v>1.81</v>
      </c>
      <c r="G154" s="251"/>
      <c r="H154" s="235"/>
      <c r="I154" s="236">
        <f t="shared" si="266"/>
        <v>0</v>
      </c>
      <c r="J154" s="223"/>
      <c r="K154" s="316"/>
      <c r="L154" s="253"/>
      <c r="M154" s="233">
        <v>0</v>
      </c>
      <c r="N154" s="254"/>
      <c r="O154" s="255">
        <f t="shared" si="261"/>
        <v>0</v>
      </c>
      <c r="P154" s="256"/>
      <c r="Q154" s="241"/>
      <c r="R154" s="241"/>
      <c r="S154" s="241"/>
      <c r="T154" s="242"/>
      <c r="Y154" s="243"/>
      <c r="Z154" s="244"/>
      <c r="AA154" s="50">
        <v>-23</v>
      </c>
      <c r="AB154" s="62">
        <v>0</v>
      </c>
    </row>
    <row r="155" spans="1:28" s="54" customFormat="1" x14ac:dyDescent="0.25">
      <c r="A155" s="217">
        <v>1</v>
      </c>
      <c r="B155" s="303"/>
      <c r="C155" s="329"/>
      <c r="D155" s="258" t="s">
        <v>111</v>
      </c>
      <c r="E155" s="258" t="s">
        <v>2</v>
      </c>
      <c r="F155" s="258">
        <v>1.78</v>
      </c>
      <c r="G155" s="259">
        <f t="shared" si="256"/>
        <v>5.0552000000000001</v>
      </c>
      <c r="H155" s="246"/>
      <c r="I155" s="236">
        <f t="shared" si="266"/>
        <v>0</v>
      </c>
      <c r="J155" s="247">
        <f t="shared" ref="J155" si="302">2000/G155</f>
        <v>395.63222028802022</v>
      </c>
      <c r="K155" s="315">
        <v>500</v>
      </c>
      <c r="L155" s="249">
        <f t="shared" ref="L155" si="303">A155*K155</f>
        <v>500</v>
      </c>
      <c r="M155" s="258">
        <v>0</v>
      </c>
      <c r="N155" s="261">
        <f t="shared" si="194"/>
        <v>0</v>
      </c>
      <c r="O155" s="262">
        <f t="shared" si="261"/>
        <v>0</v>
      </c>
      <c r="P155" s="226">
        <f t="shared" ref="P155" si="304">G155*L155*N155</f>
        <v>0</v>
      </c>
      <c r="Q155" s="241">
        <v>30000</v>
      </c>
      <c r="R155" s="241">
        <f t="shared" ref="R155" si="305">R153-L155-I155-I156+P155+O155+O156</f>
        <v>31812.453999999998</v>
      </c>
      <c r="S155" s="241">
        <f t="shared" si="280"/>
        <v>74</v>
      </c>
      <c r="T155" s="242">
        <f t="shared" si="177"/>
        <v>6.0415133333333264</v>
      </c>
      <c r="Y155" s="243">
        <f>IF(T155&lt;T153,(T155-T153),0)</f>
        <v>-1.666666666666667</v>
      </c>
      <c r="Z155" s="244"/>
      <c r="AA155" s="50">
        <v>-23</v>
      </c>
      <c r="AB155" s="62">
        <v>0</v>
      </c>
    </row>
    <row r="156" spans="1:28" s="54" customFormat="1" ht="15.75" thickBot="1" x14ac:dyDescent="0.3">
      <c r="A156" s="217"/>
      <c r="B156" s="303"/>
      <c r="C156" s="330"/>
      <c r="D156" s="233" t="s">
        <v>112</v>
      </c>
      <c r="E156" s="233" t="s">
        <v>9</v>
      </c>
      <c r="F156" s="233">
        <v>2.84</v>
      </c>
      <c r="G156" s="251"/>
      <c r="H156" s="235"/>
      <c r="I156" s="236">
        <f t="shared" si="266"/>
        <v>0</v>
      </c>
      <c r="J156" s="223"/>
      <c r="K156" s="316"/>
      <c r="L156" s="253"/>
      <c r="M156" s="233">
        <v>0</v>
      </c>
      <c r="N156" s="254"/>
      <c r="O156" s="255">
        <f t="shared" si="261"/>
        <v>0</v>
      </c>
      <c r="P156" s="256"/>
      <c r="Q156" s="241"/>
      <c r="R156" s="241"/>
      <c r="S156" s="241"/>
      <c r="T156" s="242"/>
      <c r="Y156" s="243"/>
      <c r="Z156" s="244"/>
      <c r="AA156" s="50">
        <v>-23</v>
      </c>
      <c r="AB156" s="62">
        <v>0</v>
      </c>
    </row>
    <row r="157" spans="1:28" s="54" customFormat="1" x14ac:dyDescent="0.25">
      <c r="A157" s="217">
        <v>1</v>
      </c>
      <c r="B157" s="303"/>
      <c r="C157" s="329"/>
      <c r="D157" s="258" t="s">
        <v>111</v>
      </c>
      <c r="E157" s="258" t="s">
        <v>2</v>
      </c>
      <c r="F157" s="258">
        <v>1.78</v>
      </c>
      <c r="G157" s="259">
        <f t="shared" si="256"/>
        <v>3.2040000000000002</v>
      </c>
      <c r="H157" s="246"/>
      <c r="I157" s="236">
        <f t="shared" si="266"/>
        <v>0</v>
      </c>
      <c r="J157" s="247">
        <f t="shared" ref="J157" si="306">2000/G157</f>
        <v>624.21972534332076</v>
      </c>
      <c r="K157" s="315">
        <v>500</v>
      </c>
      <c r="L157" s="249">
        <f t="shared" ref="L157" si="307">A157*K157</f>
        <v>500</v>
      </c>
      <c r="M157" s="258">
        <v>0</v>
      </c>
      <c r="N157" s="261">
        <f t="shared" si="194"/>
        <v>0</v>
      </c>
      <c r="O157" s="262">
        <f t="shared" si="261"/>
        <v>0</v>
      </c>
      <c r="P157" s="226">
        <f t="shared" ref="P157" si="308">G157*L157*N157</f>
        <v>0</v>
      </c>
      <c r="Q157" s="241">
        <v>30000</v>
      </c>
      <c r="R157" s="241">
        <f t="shared" ref="R157" si="309">R155-L157-I157-I158+P157+O157+O158</f>
        <v>31312.453999999998</v>
      </c>
      <c r="S157" s="241">
        <f t="shared" si="280"/>
        <v>75</v>
      </c>
      <c r="T157" s="242">
        <f t="shared" si="181"/>
        <v>4.3748466666666594</v>
      </c>
      <c r="Y157" s="243">
        <f>IF(T157&lt;T155,(T157-T155),0)</f>
        <v>-1.666666666666667</v>
      </c>
      <c r="Z157" s="244"/>
      <c r="AA157" s="50">
        <v>-23</v>
      </c>
      <c r="AB157" s="62">
        <v>0</v>
      </c>
    </row>
    <row r="158" spans="1:28" s="54" customFormat="1" ht="15.75" thickBot="1" x14ac:dyDescent="0.3">
      <c r="A158" s="217"/>
      <c r="B158" s="303"/>
      <c r="C158" s="330"/>
      <c r="D158" s="233" t="s">
        <v>113</v>
      </c>
      <c r="E158" s="233" t="s">
        <v>2</v>
      </c>
      <c r="F158" s="233">
        <v>1.8</v>
      </c>
      <c r="G158" s="251"/>
      <c r="H158" s="235"/>
      <c r="I158" s="236">
        <f t="shared" si="266"/>
        <v>0</v>
      </c>
      <c r="J158" s="223"/>
      <c r="K158" s="316"/>
      <c r="L158" s="253"/>
      <c r="M158" s="233">
        <v>0</v>
      </c>
      <c r="N158" s="254"/>
      <c r="O158" s="255">
        <f t="shared" si="261"/>
        <v>0</v>
      </c>
      <c r="P158" s="256"/>
      <c r="Q158" s="241"/>
      <c r="R158" s="241"/>
      <c r="S158" s="241"/>
      <c r="T158" s="242"/>
      <c r="Y158" s="243"/>
      <c r="Z158" s="244"/>
      <c r="AA158" s="50">
        <v>-23</v>
      </c>
      <c r="AB158" s="62">
        <v>0</v>
      </c>
    </row>
    <row r="159" spans="1:28" s="54" customFormat="1" ht="15.75" thickBot="1" x14ac:dyDescent="0.3">
      <c r="A159" s="217">
        <v>1</v>
      </c>
      <c r="B159" s="303"/>
      <c r="C159" s="329"/>
      <c r="D159" s="233" t="s">
        <v>112</v>
      </c>
      <c r="E159" s="233" t="s">
        <v>9</v>
      </c>
      <c r="F159" s="258">
        <v>2.84</v>
      </c>
      <c r="G159" s="259">
        <f t="shared" si="256"/>
        <v>5.1120000000000001</v>
      </c>
      <c r="H159" s="246"/>
      <c r="I159" s="236">
        <f t="shared" si="266"/>
        <v>0</v>
      </c>
      <c r="J159" s="247">
        <f t="shared" ref="J159" si="310">2000/G159</f>
        <v>391.23630672926447</v>
      </c>
      <c r="K159" s="315">
        <v>500</v>
      </c>
      <c r="L159" s="249">
        <f t="shared" ref="L159" si="311">A159*K159</f>
        <v>500</v>
      </c>
      <c r="M159" s="258">
        <v>0</v>
      </c>
      <c r="N159" s="261">
        <f t="shared" si="194"/>
        <v>0</v>
      </c>
      <c r="O159" s="262">
        <f t="shared" si="261"/>
        <v>0</v>
      </c>
      <c r="P159" s="226">
        <f t="shared" ref="P159" si="312">G159*L159*N159</f>
        <v>0</v>
      </c>
      <c r="Q159" s="241">
        <v>30000</v>
      </c>
      <c r="R159" s="241">
        <f t="shared" ref="R159" si="313">R157-L159-I159-I160+P159+O159+O160</f>
        <v>30812.453999999998</v>
      </c>
      <c r="S159" s="241">
        <f t="shared" si="280"/>
        <v>76</v>
      </c>
      <c r="T159" s="242">
        <f t="shared" ref="T159" si="314">((R159-Q159)/Q159)*100</f>
        <v>2.7081799999999929</v>
      </c>
      <c r="Y159" s="243">
        <f>IF(T159&lt;T157,(T159-T157),0)</f>
        <v>-1.6666666666666665</v>
      </c>
      <c r="Z159" s="244"/>
      <c r="AA159" s="50">
        <v>-23</v>
      </c>
      <c r="AB159" s="62">
        <v>0</v>
      </c>
    </row>
    <row r="160" spans="1:28" s="54" customFormat="1" ht="15.75" thickBot="1" x14ac:dyDescent="0.3">
      <c r="A160" s="217"/>
      <c r="B160" s="303"/>
      <c r="C160" s="330"/>
      <c r="D160" s="233" t="s">
        <v>113</v>
      </c>
      <c r="E160" s="233" t="s">
        <v>2</v>
      </c>
      <c r="F160" s="233">
        <v>1.8</v>
      </c>
      <c r="G160" s="251"/>
      <c r="H160" s="235"/>
      <c r="I160" s="236">
        <f t="shared" si="266"/>
        <v>0</v>
      </c>
      <c r="J160" s="223"/>
      <c r="K160" s="316"/>
      <c r="L160" s="253"/>
      <c r="M160" s="233">
        <v>0</v>
      </c>
      <c r="N160" s="254"/>
      <c r="O160" s="255">
        <f t="shared" si="261"/>
        <v>0</v>
      </c>
      <c r="P160" s="256"/>
      <c r="Q160" s="241"/>
      <c r="R160" s="241"/>
      <c r="S160" s="241"/>
      <c r="T160" s="242"/>
      <c r="Y160" s="243"/>
      <c r="Z160" s="244"/>
      <c r="AA160" s="50">
        <v>-23</v>
      </c>
      <c r="AB160" s="62">
        <v>0</v>
      </c>
    </row>
    <row r="161" spans="1:28" s="54" customFormat="1" x14ac:dyDescent="0.25">
      <c r="A161" s="217">
        <v>1</v>
      </c>
      <c r="B161" s="333"/>
      <c r="C161" s="329"/>
      <c r="D161" s="258" t="s">
        <v>114</v>
      </c>
      <c r="E161" s="258" t="s">
        <v>9</v>
      </c>
      <c r="F161" s="258">
        <v>2.1</v>
      </c>
      <c r="G161" s="259">
        <f t="shared" si="256"/>
        <v>3.444</v>
      </c>
      <c r="H161" s="246"/>
      <c r="I161" s="236">
        <f t="shared" si="266"/>
        <v>0</v>
      </c>
      <c r="J161" s="247">
        <f t="shared" ref="J161" si="315">2000/G161</f>
        <v>580.72009291521488</v>
      </c>
      <c r="K161" s="315">
        <v>500</v>
      </c>
      <c r="L161" s="249">
        <f t="shared" ref="L161" si="316">A161*K161</f>
        <v>500</v>
      </c>
      <c r="M161" s="258">
        <v>0</v>
      </c>
      <c r="N161" s="261">
        <f t="shared" si="194"/>
        <v>0</v>
      </c>
      <c r="O161" s="262">
        <f t="shared" si="261"/>
        <v>0</v>
      </c>
      <c r="P161" s="226">
        <f t="shared" ref="P161" si="317">G161*L161*N161</f>
        <v>0</v>
      </c>
      <c r="Q161" s="241">
        <v>30000</v>
      </c>
      <c r="R161" s="241">
        <f t="shared" ref="R161" si="318">R159-L161-I161-I162+P161+O161+O162</f>
        <v>30312.453999999998</v>
      </c>
      <c r="S161" s="241">
        <f t="shared" si="280"/>
        <v>77</v>
      </c>
      <c r="T161" s="242">
        <f t="shared" ref="T161:T221" si="319">((R161-Q161)/Q161)*100</f>
        <v>1.0415133333333264</v>
      </c>
      <c r="Y161" s="243">
        <f>IF(T161&lt;T159,(T161-T159),0)</f>
        <v>-1.6666666666666665</v>
      </c>
      <c r="Z161" s="244"/>
      <c r="AA161" s="50">
        <v>-23</v>
      </c>
      <c r="AB161" s="62">
        <v>0</v>
      </c>
    </row>
    <row r="162" spans="1:28" s="54" customFormat="1" ht="15.75" thickBot="1" x14ac:dyDescent="0.3">
      <c r="A162" s="217"/>
      <c r="B162" s="333"/>
      <c r="C162" s="330"/>
      <c r="D162" s="233" t="s">
        <v>115</v>
      </c>
      <c r="E162" s="233" t="s">
        <v>2</v>
      </c>
      <c r="F162" s="233">
        <v>1.64</v>
      </c>
      <c r="G162" s="251"/>
      <c r="H162" s="235"/>
      <c r="I162" s="236">
        <f t="shared" si="266"/>
        <v>0</v>
      </c>
      <c r="J162" s="223"/>
      <c r="K162" s="316"/>
      <c r="L162" s="253"/>
      <c r="M162" s="233">
        <v>0</v>
      </c>
      <c r="N162" s="254"/>
      <c r="O162" s="255">
        <f t="shared" si="261"/>
        <v>0</v>
      </c>
      <c r="P162" s="256"/>
      <c r="Q162" s="241"/>
      <c r="R162" s="241"/>
      <c r="S162" s="241"/>
      <c r="T162" s="242"/>
      <c r="Y162" s="243"/>
      <c r="Z162" s="244"/>
      <c r="AA162" s="50">
        <v>-23</v>
      </c>
      <c r="AB162" s="62">
        <v>0</v>
      </c>
    </row>
    <row r="163" spans="1:28" s="54" customFormat="1" x14ac:dyDescent="0.25">
      <c r="A163" s="217">
        <v>1</v>
      </c>
      <c r="B163" s="333"/>
      <c r="C163" s="329"/>
      <c r="D163" s="258" t="s">
        <v>114</v>
      </c>
      <c r="E163" s="258" t="s">
        <v>9</v>
      </c>
      <c r="F163" s="258">
        <v>2.1</v>
      </c>
      <c r="G163" s="259">
        <f t="shared" si="256"/>
        <v>3.7380000000000004</v>
      </c>
      <c r="H163" s="246"/>
      <c r="I163" s="236">
        <f t="shared" si="266"/>
        <v>0</v>
      </c>
      <c r="J163" s="247">
        <f t="shared" ref="J163" si="320">2000/G163</f>
        <v>535.04547886570356</v>
      </c>
      <c r="K163" s="315">
        <v>500</v>
      </c>
      <c r="L163" s="249">
        <f t="shared" ref="L163" si="321">A163*K163</f>
        <v>500</v>
      </c>
      <c r="M163" s="258">
        <v>0</v>
      </c>
      <c r="N163" s="261">
        <f t="shared" si="194"/>
        <v>0</v>
      </c>
      <c r="O163" s="262">
        <f t="shared" si="261"/>
        <v>0</v>
      </c>
      <c r="P163" s="226">
        <f t="shared" ref="P163" si="322">G163*L163*N163</f>
        <v>0</v>
      </c>
      <c r="Q163" s="241">
        <v>30000</v>
      </c>
      <c r="R163" s="241">
        <f t="shared" ref="R163" si="323">R161-L163-I163-I164+P163+O163+O164</f>
        <v>29812.453999999998</v>
      </c>
      <c r="S163" s="241">
        <f t="shared" si="280"/>
        <v>78</v>
      </c>
      <c r="T163" s="242">
        <f t="shared" ref="T163:T223" si="324">((R163-Q163)/Q163)*100</f>
        <v>-0.62515333333334033</v>
      </c>
      <c r="Y163" s="243">
        <f>IF(T163&lt;T161,(T163-T161),0)</f>
        <v>-1.6666666666666667</v>
      </c>
      <c r="Z163" s="244"/>
      <c r="AA163" s="50">
        <v>-23</v>
      </c>
      <c r="AB163" s="62">
        <v>0</v>
      </c>
    </row>
    <row r="164" spans="1:28" s="54" customFormat="1" ht="15.75" thickBot="1" x14ac:dyDescent="0.3">
      <c r="A164" s="217"/>
      <c r="B164" s="333"/>
      <c r="C164" s="334"/>
      <c r="D164" s="278" t="s">
        <v>116</v>
      </c>
      <c r="E164" s="278" t="s">
        <v>2</v>
      </c>
      <c r="F164" s="278">
        <v>1.78</v>
      </c>
      <c r="G164" s="251"/>
      <c r="H164" s="301"/>
      <c r="I164" s="236">
        <f t="shared" si="266"/>
        <v>0</v>
      </c>
      <c r="J164" s="223"/>
      <c r="K164" s="316"/>
      <c r="L164" s="253"/>
      <c r="M164" s="278">
        <v>1</v>
      </c>
      <c r="N164" s="254"/>
      <c r="O164" s="255">
        <f t="shared" si="261"/>
        <v>0</v>
      </c>
      <c r="P164" s="256"/>
      <c r="Q164" s="241"/>
      <c r="R164" s="241"/>
      <c r="S164" s="241"/>
      <c r="T164" s="242"/>
      <c r="Y164" s="243"/>
      <c r="Z164" s="244"/>
      <c r="AA164" s="50">
        <v>-23</v>
      </c>
      <c r="AB164" s="62">
        <v>0</v>
      </c>
    </row>
    <row r="165" spans="1:28" s="54" customFormat="1" x14ac:dyDescent="0.25">
      <c r="A165" s="217">
        <v>1</v>
      </c>
      <c r="B165" s="333"/>
      <c r="C165" s="329"/>
      <c r="D165" s="258" t="s">
        <v>115</v>
      </c>
      <c r="E165" s="258" t="s">
        <v>2</v>
      </c>
      <c r="F165" s="258">
        <v>1.64</v>
      </c>
      <c r="G165" s="259">
        <f t="shared" si="256"/>
        <v>3.444</v>
      </c>
      <c r="H165" s="246"/>
      <c r="I165" s="236">
        <f t="shared" si="266"/>
        <v>0</v>
      </c>
      <c r="J165" s="247">
        <f t="shared" ref="J165" si="325">2000/G165</f>
        <v>580.72009291521488</v>
      </c>
      <c r="K165" s="315">
        <v>500</v>
      </c>
      <c r="L165" s="249">
        <f t="shared" ref="L165" si="326">A165*K165</f>
        <v>500</v>
      </c>
      <c r="M165" s="258">
        <v>0</v>
      </c>
      <c r="N165" s="261">
        <f t="shared" si="194"/>
        <v>0</v>
      </c>
      <c r="O165" s="262">
        <f t="shared" si="261"/>
        <v>0</v>
      </c>
      <c r="P165" s="263">
        <f t="shared" ref="P165" si="327">G165*L165*N165</f>
        <v>0</v>
      </c>
      <c r="Q165" s="241">
        <v>30000</v>
      </c>
      <c r="R165" s="241">
        <f t="shared" ref="R165" si="328">R163-L165-I165-I166+P165+O165+O166</f>
        <v>29312.453999999998</v>
      </c>
      <c r="S165" s="241">
        <f t="shared" si="280"/>
        <v>79</v>
      </c>
      <c r="T165" s="242">
        <f t="shared" ref="T165:T225" si="329">((R165-Q165)/Q165)*100</f>
        <v>-2.2918200000000071</v>
      </c>
      <c r="Y165" s="243">
        <f>IF(T165&lt;T163,(T165-T163),0)</f>
        <v>-1.6666666666666667</v>
      </c>
      <c r="Z165" s="244"/>
      <c r="AA165" s="50">
        <v>-23</v>
      </c>
      <c r="AB165" s="62">
        <v>0</v>
      </c>
    </row>
    <row r="166" spans="1:28" s="266" customFormat="1" ht="15.75" thickBot="1" x14ac:dyDescent="0.3">
      <c r="A166" s="217"/>
      <c r="B166" s="333"/>
      <c r="C166" s="330"/>
      <c r="D166" s="233" t="s">
        <v>114</v>
      </c>
      <c r="E166" s="233" t="s">
        <v>9</v>
      </c>
      <c r="F166" s="233">
        <v>2.1</v>
      </c>
      <c r="G166" s="234"/>
      <c r="H166" s="235"/>
      <c r="I166" s="265">
        <f t="shared" si="266"/>
        <v>0</v>
      </c>
      <c r="J166" s="223"/>
      <c r="K166" s="237"/>
      <c r="L166" s="253"/>
      <c r="M166" s="233">
        <v>0</v>
      </c>
      <c r="N166" s="238"/>
      <c r="O166" s="239">
        <f t="shared" si="261"/>
        <v>0</v>
      </c>
      <c r="P166" s="240"/>
      <c r="Q166" s="241"/>
      <c r="R166" s="241"/>
      <c r="S166" s="241"/>
      <c r="T166" s="242"/>
      <c r="Y166" s="243"/>
      <c r="Z166" s="244"/>
      <c r="AA166" s="50">
        <v>-23</v>
      </c>
      <c r="AB166" s="62">
        <v>0</v>
      </c>
    </row>
    <row r="167" spans="1:28" s="228" customFormat="1" x14ac:dyDescent="0.25">
      <c r="A167" s="217">
        <v>1</v>
      </c>
      <c r="B167" s="274"/>
      <c r="C167" s="313"/>
      <c r="D167" s="258" t="s">
        <v>120</v>
      </c>
      <c r="E167" s="258" t="s">
        <v>2</v>
      </c>
      <c r="F167" s="258">
        <v>1.92</v>
      </c>
      <c r="G167" s="259">
        <f t="shared" si="256"/>
        <v>3.7824</v>
      </c>
      <c r="H167" s="246"/>
      <c r="I167" s="269">
        <f t="shared" si="266"/>
        <v>0</v>
      </c>
      <c r="J167" s="247">
        <f t="shared" ref="J167" si="330">2000/G167</f>
        <v>528.76480541455157</v>
      </c>
      <c r="K167" s="315">
        <v>500</v>
      </c>
      <c r="L167" s="249">
        <f t="shared" ref="L167" si="331">A167*K167</f>
        <v>500</v>
      </c>
      <c r="M167" s="258">
        <v>0</v>
      </c>
      <c r="N167" s="261">
        <f t="shared" si="194"/>
        <v>0</v>
      </c>
      <c r="O167" s="262">
        <f t="shared" si="261"/>
        <v>0</v>
      </c>
      <c r="P167" s="263">
        <f t="shared" ref="P167" si="332">G167*L167*N167</f>
        <v>0</v>
      </c>
      <c r="Q167" s="241">
        <v>30000</v>
      </c>
      <c r="R167" s="241">
        <f t="shared" ref="R167" si="333">R165-L167-I167-I168+P167+O167+O168</f>
        <v>28812.453999999998</v>
      </c>
      <c r="S167" s="241">
        <f t="shared" si="280"/>
        <v>80</v>
      </c>
      <c r="T167" s="242">
        <f t="shared" ref="T167:T227" si="334">((R167-Q167)/Q167)*100</f>
        <v>-3.958486666666674</v>
      </c>
      <c r="Y167" s="243">
        <f>IF(T167&lt;T165,(T167-T165),0)</f>
        <v>-1.666666666666667</v>
      </c>
      <c r="Z167" s="244"/>
      <c r="AA167" s="228">
        <v>-3</v>
      </c>
      <c r="AB167" s="231">
        <v>0</v>
      </c>
    </row>
    <row r="168" spans="1:28" s="54" customFormat="1" ht="15.75" thickBot="1" x14ac:dyDescent="0.3">
      <c r="A168" s="217"/>
      <c r="B168" s="274"/>
      <c r="C168" s="314"/>
      <c r="D168" s="233" t="s">
        <v>121</v>
      </c>
      <c r="E168" s="233" t="s">
        <v>2</v>
      </c>
      <c r="F168" s="233">
        <v>1.97</v>
      </c>
      <c r="G168" s="251"/>
      <c r="H168" s="235"/>
      <c r="I168" s="236">
        <f t="shared" si="266"/>
        <v>0</v>
      </c>
      <c r="J168" s="223"/>
      <c r="K168" s="316"/>
      <c r="L168" s="253"/>
      <c r="M168" s="233">
        <v>0</v>
      </c>
      <c r="N168" s="254"/>
      <c r="O168" s="255">
        <f t="shared" si="261"/>
        <v>0</v>
      </c>
      <c r="P168" s="256"/>
      <c r="Q168" s="241"/>
      <c r="R168" s="241"/>
      <c r="S168" s="241"/>
      <c r="T168" s="242"/>
      <c r="Y168" s="243"/>
      <c r="Z168" s="244"/>
      <c r="AA168" s="50">
        <v>-3</v>
      </c>
      <c r="AB168" s="62">
        <v>0</v>
      </c>
    </row>
    <row r="169" spans="1:28" s="54" customFormat="1" x14ac:dyDescent="0.25">
      <c r="A169" s="217">
        <v>1</v>
      </c>
      <c r="B169" s="274"/>
      <c r="C169" s="313"/>
      <c r="D169" s="220" t="s">
        <v>120</v>
      </c>
      <c r="E169" s="220" t="s">
        <v>2</v>
      </c>
      <c r="F169" s="258">
        <v>1.92</v>
      </c>
      <c r="G169" s="259">
        <f t="shared" si="256"/>
        <v>3.1295999999999995</v>
      </c>
      <c r="H169" s="246"/>
      <c r="I169" s="236">
        <f t="shared" si="266"/>
        <v>0</v>
      </c>
      <c r="J169" s="247">
        <f t="shared" ref="J169" si="335">2000/G169</f>
        <v>639.05930470347664</v>
      </c>
      <c r="K169" s="315">
        <v>500</v>
      </c>
      <c r="L169" s="249">
        <f t="shared" ref="L169" si="336">A169*K169</f>
        <v>500</v>
      </c>
      <c r="M169" s="258">
        <v>0</v>
      </c>
      <c r="N169" s="261">
        <f t="shared" ref="N169:N231" si="337">IF(M169+M170=2,1,0)</f>
        <v>0</v>
      </c>
      <c r="O169" s="262">
        <f t="shared" si="261"/>
        <v>0</v>
      </c>
      <c r="P169" s="226">
        <f t="shared" ref="P169" si="338">G169*L169*N169</f>
        <v>0</v>
      </c>
      <c r="Q169" s="241">
        <v>30000</v>
      </c>
      <c r="R169" s="241">
        <f t="shared" ref="R169" si="339">R167-L169-I169-I170+P169+O169+O170</f>
        <v>28312.453999999998</v>
      </c>
      <c r="S169" s="241">
        <f t="shared" si="280"/>
        <v>81</v>
      </c>
      <c r="T169" s="242">
        <f t="shared" ref="T169" si="340">((R169-Q169)/Q169)*100</f>
        <v>-5.6251533333333406</v>
      </c>
      <c r="Y169" s="243">
        <f>IF(T169&lt;T167,(T169-T167),0)</f>
        <v>-1.6666666666666665</v>
      </c>
      <c r="Z169" s="244"/>
      <c r="AA169" s="50">
        <v>-3</v>
      </c>
      <c r="AB169" s="62">
        <v>0</v>
      </c>
    </row>
    <row r="170" spans="1:28" s="54" customFormat="1" ht="15.75" thickBot="1" x14ac:dyDescent="0.3">
      <c r="A170" s="217"/>
      <c r="B170" s="274"/>
      <c r="C170" s="314"/>
      <c r="D170" s="233" t="s">
        <v>122</v>
      </c>
      <c r="E170" s="233" t="s">
        <v>2</v>
      </c>
      <c r="F170" s="233">
        <v>1.63</v>
      </c>
      <c r="G170" s="251"/>
      <c r="H170" s="235"/>
      <c r="I170" s="236">
        <f t="shared" si="266"/>
        <v>0</v>
      </c>
      <c r="J170" s="223"/>
      <c r="K170" s="316"/>
      <c r="L170" s="253"/>
      <c r="M170" s="233">
        <v>0</v>
      </c>
      <c r="N170" s="254"/>
      <c r="O170" s="255">
        <f t="shared" si="261"/>
        <v>0</v>
      </c>
      <c r="P170" s="256"/>
      <c r="Q170" s="241"/>
      <c r="R170" s="241"/>
      <c r="S170" s="241"/>
      <c r="T170" s="242"/>
      <c r="Y170" s="243"/>
      <c r="Z170" s="244"/>
      <c r="AA170" s="50">
        <v>-3</v>
      </c>
      <c r="AB170" s="62">
        <v>0</v>
      </c>
    </row>
    <row r="171" spans="1:28" s="54" customFormat="1" ht="15.75" thickBot="1" x14ac:dyDescent="0.3">
      <c r="A171" s="217">
        <v>1</v>
      </c>
      <c r="B171" s="274"/>
      <c r="C171" s="313"/>
      <c r="D171" s="233" t="s">
        <v>121</v>
      </c>
      <c r="E171" s="233" t="s">
        <v>2</v>
      </c>
      <c r="F171" s="258">
        <v>1.97</v>
      </c>
      <c r="G171" s="259">
        <f t="shared" si="256"/>
        <v>3.2110999999999996</v>
      </c>
      <c r="H171" s="246"/>
      <c r="I171" s="236">
        <f t="shared" si="266"/>
        <v>0</v>
      </c>
      <c r="J171" s="247">
        <f t="shared" ref="J171" si="341">2000/G171</f>
        <v>622.83952539628172</v>
      </c>
      <c r="K171" s="315">
        <v>500</v>
      </c>
      <c r="L171" s="249">
        <f t="shared" ref="L171" si="342">A171*K171</f>
        <v>500</v>
      </c>
      <c r="M171" s="258">
        <v>0</v>
      </c>
      <c r="N171" s="261">
        <f t="shared" si="337"/>
        <v>0</v>
      </c>
      <c r="O171" s="262">
        <f t="shared" si="261"/>
        <v>0</v>
      </c>
      <c r="P171" s="226">
        <f t="shared" ref="P171" si="343">G171*L171*N171</f>
        <v>0</v>
      </c>
      <c r="Q171" s="241">
        <v>30000</v>
      </c>
      <c r="R171" s="241">
        <f t="shared" ref="R171" si="344">R169-L171-I171-I172+P171+O171+O172</f>
        <v>27812.453999999998</v>
      </c>
      <c r="S171" s="241">
        <f t="shared" si="280"/>
        <v>82</v>
      </c>
      <c r="T171" s="242">
        <f t="shared" si="319"/>
        <v>-7.2918200000000075</v>
      </c>
      <c r="Y171" s="243">
        <f>IF(T171&lt;T169,(T171-T169),0)</f>
        <v>-1.666666666666667</v>
      </c>
      <c r="Z171" s="244"/>
      <c r="AA171" s="50">
        <v>-3</v>
      </c>
      <c r="AB171" s="62">
        <v>0</v>
      </c>
    </row>
    <row r="172" spans="1:28" s="54" customFormat="1" ht="15.75" thickBot="1" x14ac:dyDescent="0.3">
      <c r="A172" s="217"/>
      <c r="B172" s="274"/>
      <c r="C172" s="314"/>
      <c r="D172" s="233" t="s">
        <v>122</v>
      </c>
      <c r="E172" s="233" t="s">
        <v>2</v>
      </c>
      <c r="F172" s="233">
        <v>1.63</v>
      </c>
      <c r="G172" s="251"/>
      <c r="H172" s="235"/>
      <c r="I172" s="236">
        <f t="shared" si="266"/>
        <v>0</v>
      </c>
      <c r="J172" s="223"/>
      <c r="K172" s="316"/>
      <c r="L172" s="253"/>
      <c r="M172" s="233">
        <v>0</v>
      </c>
      <c r="N172" s="254"/>
      <c r="O172" s="255">
        <f t="shared" si="261"/>
        <v>0</v>
      </c>
      <c r="P172" s="256"/>
      <c r="Q172" s="241"/>
      <c r="R172" s="241"/>
      <c r="S172" s="241"/>
      <c r="T172" s="242"/>
      <c r="Y172" s="243"/>
      <c r="Z172" s="244"/>
      <c r="AA172" s="50">
        <v>-3</v>
      </c>
      <c r="AB172" s="62">
        <v>0</v>
      </c>
    </row>
    <row r="173" spans="1:28" s="54" customFormat="1" x14ac:dyDescent="0.25">
      <c r="A173" s="217">
        <v>1</v>
      </c>
      <c r="B173" s="274"/>
      <c r="C173" s="335"/>
      <c r="D173" s="258" t="s">
        <v>123</v>
      </c>
      <c r="E173" s="258" t="s">
        <v>9</v>
      </c>
      <c r="F173" s="258">
        <v>2.48</v>
      </c>
      <c r="G173" s="259">
        <f t="shared" si="256"/>
        <v>5.5056000000000003</v>
      </c>
      <c r="H173" s="246"/>
      <c r="I173" s="236">
        <f t="shared" si="266"/>
        <v>0</v>
      </c>
      <c r="J173" s="247">
        <f t="shared" ref="J173" si="345">2000/G173</f>
        <v>363.26649229875034</v>
      </c>
      <c r="K173" s="315">
        <v>500</v>
      </c>
      <c r="L173" s="249">
        <f t="shared" ref="L173" si="346">A173*K173</f>
        <v>500</v>
      </c>
      <c r="M173" s="258">
        <v>0</v>
      </c>
      <c r="N173" s="261">
        <f t="shared" si="337"/>
        <v>0</v>
      </c>
      <c r="O173" s="262">
        <f t="shared" si="261"/>
        <v>0</v>
      </c>
      <c r="P173" s="226">
        <f t="shared" ref="P173" si="347">G173*L173*N173</f>
        <v>0</v>
      </c>
      <c r="Q173" s="241">
        <v>30000</v>
      </c>
      <c r="R173" s="241">
        <f t="shared" ref="R173" si="348">R171-L173-I173-I174+P173+O173+O174</f>
        <v>27312.453999999998</v>
      </c>
      <c r="S173" s="241">
        <f t="shared" si="280"/>
        <v>83</v>
      </c>
      <c r="T173" s="242">
        <f t="shared" si="324"/>
        <v>-8.9584866666666727</v>
      </c>
      <c r="Y173" s="243">
        <f>IF(T173&lt;T171,(T173-T171),0)</f>
        <v>-1.6666666666666652</v>
      </c>
      <c r="Z173" s="244"/>
      <c r="AA173" s="50">
        <v>-3</v>
      </c>
      <c r="AB173" s="62">
        <v>0</v>
      </c>
    </row>
    <row r="174" spans="1:28" s="54" customFormat="1" ht="15.75" thickBot="1" x14ac:dyDescent="0.3">
      <c r="A174" s="217"/>
      <c r="B174" s="274"/>
      <c r="C174" s="336"/>
      <c r="D174" s="233" t="s">
        <v>124</v>
      </c>
      <c r="E174" s="233" t="s">
        <v>9</v>
      </c>
      <c r="F174" s="233">
        <v>2.2200000000000002</v>
      </c>
      <c r="G174" s="251"/>
      <c r="H174" s="235"/>
      <c r="I174" s="236">
        <f t="shared" si="266"/>
        <v>0</v>
      </c>
      <c r="J174" s="223"/>
      <c r="K174" s="316"/>
      <c r="L174" s="253"/>
      <c r="M174" s="233">
        <v>1</v>
      </c>
      <c r="N174" s="254"/>
      <c r="O174" s="255">
        <f t="shared" si="261"/>
        <v>0</v>
      </c>
      <c r="P174" s="256"/>
      <c r="Q174" s="241"/>
      <c r="R174" s="241"/>
      <c r="S174" s="241"/>
      <c r="T174" s="242"/>
      <c r="Y174" s="243"/>
      <c r="Z174" s="244"/>
      <c r="AA174" s="50">
        <v>-3</v>
      </c>
      <c r="AB174" s="62">
        <v>0</v>
      </c>
    </row>
    <row r="175" spans="1:28" s="54" customFormat="1" x14ac:dyDescent="0.25">
      <c r="A175" s="217">
        <v>1</v>
      </c>
      <c r="B175" s="274"/>
      <c r="C175" s="335"/>
      <c r="D175" s="258" t="s">
        <v>123</v>
      </c>
      <c r="E175" s="258" t="s">
        <v>9</v>
      </c>
      <c r="F175" s="258">
        <v>2.48</v>
      </c>
      <c r="G175" s="259">
        <f t="shared" si="256"/>
        <v>4.8111999999999995</v>
      </c>
      <c r="H175" s="246"/>
      <c r="I175" s="236">
        <f t="shared" si="266"/>
        <v>0</v>
      </c>
      <c r="J175" s="247">
        <f t="shared" ref="J175" si="349">2000/G175</f>
        <v>415.69670768207521</v>
      </c>
      <c r="K175" s="315">
        <v>500</v>
      </c>
      <c r="L175" s="249">
        <f t="shared" ref="L175" si="350">A175*K175</f>
        <v>500</v>
      </c>
      <c r="M175" s="258">
        <v>0</v>
      </c>
      <c r="N175" s="261">
        <f t="shared" si="337"/>
        <v>0</v>
      </c>
      <c r="O175" s="262">
        <f t="shared" si="261"/>
        <v>0</v>
      </c>
      <c r="P175" s="226">
        <f t="shared" ref="P175" si="351">G175*L175*N175</f>
        <v>0</v>
      </c>
      <c r="Q175" s="241">
        <v>30000</v>
      </c>
      <c r="R175" s="241">
        <f t="shared" ref="R175" si="352">R173-L175-I175-I176+P175+O175+O176</f>
        <v>26812.453999999998</v>
      </c>
      <c r="S175" s="241">
        <f t="shared" si="280"/>
        <v>84</v>
      </c>
      <c r="T175" s="242">
        <f t="shared" si="329"/>
        <v>-10.625153333333341</v>
      </c>
      <c r="Y175" s="243">
        <f>IF(T175&lt;T173,(T175-T173),0)</f>
        <v>-1.6666666666666679</v>
      </c>
      <c r="Z175" s="244">
        <v>-33</v>
      </c>
      <c r="AA175" s="50">
        <v>-3</v>
      </c>
      <c r="AB175" s="62">
        <v>0</v>
      </c>
    </row>
    <row r="176" spans="1:28" s="54" customFormat="1" ht="15.75" thickBot="1" x14ac:dyDescent="0.3">
      <c r="A176" s="217"/>
      <c r="B176" s="274"/>
      <c r="C176" s="336"/>
      <c r="D176" s="233" t="s">
        <v>125</v>
      </c>
      <c r="E176" s="233" t="s">
        <v>2</v>
      </c>
      <c r="F176" s="233">
        <v>1.94</v>
      </c>
      <c r="G176" s="251"/>
      <c r="H176" s="235"/>
      <c r="I176" s="236">
        <f t="shared" si="266"/>
        <v>0</v>
      </c>
      <c r="J176" s="223"/>
      <c r="K176" s="316"/>
      <c r="L176" s="253"/>
      <c r="M176" s="233">
        <v>1</v>
      </c>
      <c r="N176" s="254"/>
      <c r="O176" s="255">
        <f t="shared" si="261"/>
        <v>0</v>
      </c>
      <c r="P176" s="256"/>
      <c r="Q176" s="241"/>
      <c r="R176" s="241"/>
      <c r="S176" s="241"/>
      <c r="T176" s="242"/>
      <c r="Y176" s="243"/>
      <c r="Z176" s="244"/>
      <c r="AA176" s="50">
        <v>-3</v>
      </c>
      <c r="AB176" s="62">
        <v>0</v>
      </c>
    </row>
    <row r="177" spans="1:28" s="54" customFormat="1" ht="15.75" thickBot="1" x14ac:dyDescent="0.3">
      <c r="A177" s="217">
        <v>1</v>
      </c>
      <c r="B177" s="274"/>
      <c r="C177" s="335"/>
      <c r="D177" s="233" t="s">
        <v>124</v>
      </c>
      <c r="E177" s="233" t="s">
        <v>9</v>
      </c>
      <c r="F177" s="258">
        <v>2.2200000000000002</v>
      </c>
      <c r="G177" s="259">
        <f t="shared" si="256"/>
        <v>4.3068</v>
      </c>
      <c r="H177" s="246"/>
      <c r="I177" s="236">
        <f t="shared" si="266"/>
        <v>0</v>
      </c>
      <c r="J177" s="247">
        <f t="shared" ref="J177" si="353">2000/G177</f>
        <v>464.38190768087674</v>
      </c>
      <c r="K177" s="315">
        <v>500</v>
      </c>
      <c r="L177" s="249">
        <f t="shared" ref="L177" si="354">A177*K177</f>
        <v>500</v>
      </c>
      <c r="M177" s="258">
        <v>1</v>
      </c>
      <c r="N177" s="261">
        <f t="shared" si="337"/>
        <v>1</v>
      </c>
      <c r="O177" s="262">
        <f t="shared" si="261"/>
        <v>0</v>
      </c>
      <c r="P177" s="226">
        <f t="shared" ref="P177" si="355">G177*L177*N177</f>
        <v>2153.4</v>
      </c>
      <c r="Q177" s="241">
        <v>30000</v>
      </c>
      <c r="R177" s="241">
        <f t="shared" ref="R177" si="356">R175-L177-I177-I178+P177+O177+O178</f>
        <v>28465.853999999999</v>
      </c>
      <c r="S177" s="241">
        <f t="shared" si="280"/>
        <v>85</v>
      </c>
      <c r="T177" s="242">
        <f t="shared" si="334"/>
        <v>-5.1138200000000023</v>
      </c>
      <c r="Y177" s="243">
        <f>IF(T177&lt;T175,(T177-T175),0)</f>
        <v>0</v>
      </c>
      <c r="Z177" s="244"/>
      <c r="AA177" s="50">
        <v>-3</v>
      </c>
      <c r="AB177" s="62">
        <v>0</v>
      </c>
    </row>
    <row r="178" spans="1:28" s="54" customFormat="1" ht="15.75" thickBot="1" x14ac:dyDescent="0.3">
      <c r="A178" s="217"/>
      <c r="B178" s="274"/>
      <c r="C178" s="336"/>
      <c r="D178" s="233" t="s">
        <v>125</v>
      </c>
      <c r="E178" s="233" t="s">
        <v>2</v>
      </c>
      <c r="F178" s="233">
        <v>1.94</v>
      </c>
      <c r="G178" s="251"/>
      <c r="H178" s="235"/>
      <c r="I178" s="236">
        <f t="shared" si="266"/>
        <v>0</v>
      </c>
      <c r="J178" s="223"/>
      <c r="K178" s="316"/>
      <c r="L178" s="253"/>
      <c r="M178" s="233">
        <v>1</v>
      </c>
      <c r="N178" s="254"/>
      <c r="O178" s="255">
        <f t="shared" si="261"/>
        <v>0</v>
      </c>
      <c r="P178" s="256"/>
      <c r="Q178" s="241"/>
      <c r="R178" s="241"/>
      <c r="S178" s="241"/>
      <c r="T178" s="242"/>
      <c r="Y178" s="243"/>
      <c r="Z178" s="244"/>
      <c r="AA178" s="50">
        <v>-3</v>
      </c>
      <c r="AB178" s="62">
        <v>0</v>
      </c>
    </row>
    <row r="179" spans="1:28" s="54" customFormat="1" x14ac:dyDescent="0.25">
      <c r="A179" s="217">
        <v>1</v>
      </c>
      <c r="B179" s="274"/>
      <c r="C179" s="325" t="s">
        <v>131</v>
      </c>
      <c r="D179" s="258" t="s">
        <v>126</v>
      </c>
      <c r="E179" s="258" t="s">
        <v>128</v>
      </c>
      <c r="F179" s="258">
        <v>1.94</v>
      </c>
      <c r="G179" s="259">
        <f t="shared" si="256"/>
        <v>1.94</v>
      </c>
      <c r="H179" s="246"/>
      <c r="I179" s="236">
        <f t="shared" si="266"/>
        <v>0</v>
      </c>
      <c r="J179" s="247">
        <f t="shared" ref="J179" si="357">2000/G179</f>
        <v>1030.9278350515465</v>
      </c>
      <c r="K179" s="315">
        <v>500</v>
      </c>
      <c r="L179" s="249">
        <f t="shared" ref="L179" si="358">A179*K179</f>
        <v>500</v>
      </c>
      <c r="M179" s="258">
        <v>1</v>
      </c>
      <c r="N179" s="261">
        <f t="shared" si="337"/>
        <v>1</v>
      </c>
      <c r="O179" s="262">
        <f t="shared" si="261"/>
        <v>0</v>
      </c>
      <c r="P179" s="226">
        <f t="shared" ref="P179" si="359">G179*L179*N179</f>
        <v>970</v>
      </c>
      <c r="Q179" s="241">
        <v>30000</v>
      </c>
      <c r="R179" s="241">
        <f t="shared" ref="R179" si="360">R177-L179-I179-I180+P179+O179+O180</f>
        <v>28935.853999999999</v>
      </c>
      <c r="S179" s="241">
        <f t="shared" si="280"/>
        <v>86</v>
      </c>
      <c r="T179" s="242">
        <f t="shared" ref="T179" si="361">((R179-Q179)/Q179)*100</f>
        <v>-3.5471533333333354</v>
      </c>
      <c r="Y179" s="243">
        <f>IF(T179&lt;T177,(T179-T177),0)</f>
        <v>0</v>
      </c>
      <c r="Z179" s="244"/>
      <c r="AA179" s="50">
        <v>-3</v>
      </c>
      <c r="AB179" s="62">
        <v>0</v>
      </c>
    </row>
    <row r="180" spans="1:28" s="54" customFormat="1" ht="15.75" thickBot="1" x14ac:dyDescent="0.3">
      <c r="A180" s="217"/>
      <c r="B180" s="274"/>
      <c r="C180" s="326" t="s">
        <v>132</v>
      </c>
      <c r="D180" s="233" t="s">
        <v>127</v>
      </c>
      <c r="E180" s="233" t="s">
        <v>128</v>
      </c>
      <c r="F180" s="233">
        <v>1</v>
      </c>
      <c r="G180" s="251"/>
      <c r="H180" s="235"/>
      <c r="I180" s="236">
        <f t="shared" si="266"/>
        <v>0</v>
      </c>
      <c r="J180" s="223"/>
      <c r="K180" s="316"/>
      <c r="L180" s="253"/>
      <c r="M180" s="233">
        <v>1</v>
      </c>
      <c r="N180" s="254"/>
      <c r="O180" s="255">
        <f t="shared" si="261"/>
        <v>0</v>
      </c>
      <c r="P180" s="256"/>
      <c r="Q180" s="241"/>
      <c r="R180" s="241"/>
      <c r="S180" s="241"/>
      <c r="T180" s="242"/>
      <c r="Y180" s="243"/>
      <c r="Z180" s="244"/>
      <c r="AA180" s="50">
        <v>-3</v>
      </c>
      <c r="AB180" s="62">
        <v>0</v>
      </c>
    </row>
    <row r="181" spans="1:28" s="54" customFormat="1" ht="15.75" thickBot="1" x14ac:dyDescent="0.3">
      <c r="A181" s="217">
        <v>1</v>
      </c>
      <c r="B181" s="274"/>
      <c r="C181" s="325" t="s">
        <v>131</v>
      </c>
      <c r="D181" s="258" t="s">
        <v>126</v>
      </c>
      <c r="E181" s="258" t="s">
        <v>128</v>
      </c>
      <c r="F181" s="258">
        <v>1.94</v>
      </c>
      <c r="G181" s="259">
        <f t="shared" si="256"/>
        <v>1.94</v>
      </c>
      <c r="H181" s="246"/>
      <c r="I181" s="236">
        <f t="shared" si="266"/>
        <v>0</v>
      </c>
      <c r="J181" s="247">
        <f t="shared" ref="J181" si="362">2000/G181</f>
        <v>1030.9278350515465</v>
      </c>
      <c r="K181" s="315">
        <v>500</v>
      </c>
      <c r="L181" s="249">
        <f t="shared" ref="L181" si="363">A181*K181</f>
        <v>500</v>
      </c>
      <c r="M181" s="258">
        <v>1</v>
      </c>
      <c r="N181" s="261">
        <f t="shared" si="337"/>
        <v>1</v>
      </c>
      <c r="O181" s="262">
        <f t="shared" si="261"/>
        <v>0</v>
      </c>
      <c r="P181" s="226">
        <f t="shared" ref="P181" si="364">G181*L181*N181</f>
        <v>970</v>
      </c>
      <c r="Q181" s="241">
        <v>30000</v>
      </c>
      <c r="R181" s="241">
        <f t="shared" ref="R181" si="365">R179-L181-I181-I182+P181+O181+O182</f>
        <v>29405.853999999999</v>
      </c>
      <c r="S181" s="241">
        <f t="shared" si="280"/>
        <v>87</v>
      </c>
      <c r="T181" s="242">
        <f t="shared" si="319"/>
        <v>-1.9804866666666687</v>
      </c>
      <c r="Y181" s="243">
        <f>IF(T181&lt;T179,(T181-T179),0)</f>
        <v>0</v>
      </c>
      <c r="Z181" s="244"/>
      <c r="AA181" s="50">
        <v>-3</v>
      </c>
      <c r="AB181" s="62">
        <v>0</v>
      </c>
    </row>
    <row r="182" spans="1:28" s="54" customFormat="1" ht="15.75" thickBot="1" x14ac:dyDescent="0.3">
      <c r="A182" s="217"/>
      <c r="B182" s="274"/>
      <c r="C182" s="337" t="s">
        <v>131</v>
      </c>
      <c r="D182" s="278" t="s">
        <v>129</v>
      </c>
      <c r="E182" s="338" t="s">
        <v>128</v>
      </c>
      <c r="F182" s="278">
        <v>1</v>
      </c>
      <c r="G182" s="251"/>
      <c r="H182" s="301"/>
      <c r="I182" s="236">
        <f t="shared" si="266"/>
        <v>0</v>
      </c>
      <c r="J182" s="223"/>
      <c r="K182" s="316"/>
      <c r="L182" s="253"/>
      <c r="M182" s="278">
        <v>1</v>
      </c>
      <c r="N182" s="254"/>
      <c r="O182" s="255">
        <f t="shared" si="261"/>
        <v>0</v>
      </c>
      <c r="P182" s="256"/>
      <c r="Q182" s="241"/>
      <c r="R182" s="241"/>
      <c r="S182" s="241"/>
      <c r="T182" s="242"/>
      <c r="Y182" s="243"/>
      <c r="Z182" s="244"/>
      <c r="AA182" s="50">
        <v>-3</v>
      </c>
      <c r="AB182" s="62">
        <v>0</v>
      </c>
    </row>
    <row r="183" spans="1:28" s="54" customFormat="1" x14ac:dyDescent="0.25">
      <c r="A183" s="217">
        <v>1</v>
      </c>
      <c r="B183" s="274"/>
      <c r="C183" s="325" t="s">
        <v>132</v>
      </c>
      <c r="D183" s="258" t="s">
        <v>127</v>
      </c>
      <c r="E183" s="258" t="s">
        <v>128</v>
      </c>
      <c r="F183" s="258">
        <v>1</v>
      </c>
      <c r="G183" s="259">
        <f t="shared" si="256"/>
        <v>1</v>
      </c>
      <c r="H183" s="246"/>
      <c r="I183" s="236">
        <f t="shared" si="266"/>
        <v>0</v>
      </c>
      <c r="J183" s="247">
        <f t="shared" ref="J183" si="366">2000/G183</f>
        <v>2000</v>
      </c>
      <c r="K183" s="315">
        <v>500</v>
      </c>
      <c r="L183" s="249">
        <f t="shared" ref="L183" si="367">A183*K183</f>
        <v>500</v>
      </c>
      <c r="M183" s="258">
        <v>1</v>
      </c>
      <c r="N183" s="261">
        <f t="shared" si="337"/>
        <v>1</v>
      </c>
      <c r="O183" s="320">
        <f t="shared" si="261"/>
        <v>0</v>
      </c>
      <c r="P183" s="339">
        <f t="shared" ref="P183" si="368">G183*L183*N183</f>
        <v>500</v>
      </c>
      <c r="Q183" s="241">
        <v>30000</v>
      </c>
      <c r="R183" s="241">
        <f t="shared" ref="R183" si="369">R181-L183-I183-I184+P183+O183+O184</f>
        <v>29405.853999999999</v>
      </c>
      <c r="S183" s="241">
        <f t="shared" si="280"/>
        <v>88</v>
      </c>
      <c r="T183" s="242">
        <f t="shared" si="324"/>
        <v>-1.9804866666666687</v>
      </c>
      <c r="Y183" s="243">
        <f>IF(T183&lt;T181,(T183-T181),0)</f>
        <v>0</v>
      </c>
      <c r="Z183" s="244"/>
      <c r="AA183" s="50">
        <v>-3</v>
      </c>
      <c r="AB183" s="62">
        <v>0</v>
      </c>
    </row>
    <row r="184" spans="1:28" s="54" customFormat="1" ht="15.75" thickBot="1" x14ac:dyDescent="0.3">
      <c r="A184" s="217"/>
      <c r="B184" s="274"/>
      <c r="C184" s="326" t="s">
        <v>131</v>
      </c>
      <c r="D184" s="233" t="s">
        <v>129</v>
      </c>
      <c r="E184" s="233" t="s">
        <v>128</v>
      </c>
      <c r="F184" s="233">
        <v>1</v>
      </c>
      <c r="G184" s="251"/>
      <c r="H184" s="235"/>
      <c r="I184" s="236">
        <f t="shared" si="266"/>
        <v>0</v>
      </c>
      <c r="J184" s="223"/>
      <c r="K184" s="316"/>
      <c r="L184" s="253"/>
      <c r="M184" s="233">
        <v>1</v>
      </c>
      <c r="N184" s="238"/>
      <c r="O184" s="321">
        <f t="shared" si="261"/>
        <v>0</v>
      </c>
      <c r="P184" s="340"/>
      <c r="Q184" s="241"/>
      <c r="R184" s="241"/>
      <c r="S184" s="241"/>
      <c r="T184" s="242"/>
      <c r="Y184" s="243"/>
      <c r="Z184" s="244"/>
      <c r="AA184" s="50">
        <v>-3</v>
      </c>
      <c r="AB184" s="62">
        <v>0</v>
      </c>
    </row>
    <row r="185" spans="1:28" s="54" customFormat="1" ht="15.75" thickBot="1" x14ac:dyDescent="0.3">
      <c r="A185" s="217">
        <v>1</v>
      </c>
      <c r="B185" s="274"/>
      <c r="C185" s="341" t="s">
        <v>131</v>
      </c>
      <c r="D185" s="233" t="s">
        <v>129</v>
      </c>
      <c r="E185" s="233" t="s">
        <v>128</v>
      </c>
      <c r="F185" s="220">
        <v>1</v>
      </c>
      <c r="G185" s="259">
        <f t="shared" si="256"/>
        <v>1</v>
      </c>
      <c r="H185" s="222"/>
      <c r="I185" s="236">
        <f t="shared" si="266"/>
        <v>0</v>
      </c>
      <c r="J185" s="247">
        <f t="shared" ref="J185" si="370">2000/G185</f>
        <v>2000</v>
      </c>
      <c r="K185" s="315">
        <v>500</v>
      </c>
      <c r="L185" s="249">
        <f t="shared" ref="L185" si="371">A185*K185</f>
        <v>500</v>
      </c>
      <c r="M185" s="220">
        <v>1</v>
      </c>
      <c r="N185" s="225">
        <f t="shared" si="337"/>
        <v>1</v>
      </c>
      <c r="O185" s="195">
        <f t="shared" si="261"/>
        <v>0</v>
      </c>
      <c r="P185" s="226">
        <f t="shared" ref="P185:P209" si="372">G185*L185*N185</f>
        <v>500</v>
      </c>
      <c r="Q185" s="241">
        <v>30000</v>
      </c>
      <c r="R185" s="241">
        <f t="shared" ref="R185" si="373">R183-L185-I185-I186+P185+O185+O186</f>
        <v>29405.853999999999</v>
      </c>
      <c r="S185" s="241">
        <f t="shared" si="280"/>
        <v>89</v>
      </c>
      <c r="T185" s="242">
        <f t="shared" si="329"/>
        <v>-1.9804866666666687</v>
      </c>
      <c r="Y185" s="243">
        <f>IF(T185&lt;T183,(T185-T183),0)</f>
        <v>0</v>
      </c>
      <c r="Z185" s="244"/>
      <c r="AA185" s="50">
        <v>-3</v>
      </c>
      <c r="AB185" s="62">
        <v>0</v>
      </c>
    </row>
    <row r="186" spans="1:28" s="266" customFormat="1" ht="15.75" thickBot="1" x14ac:dyDescent="0.3">
      <c r="A186" s="217"/>
      <c r="B186" s="274"/>
      <c r="C186" s="326" t="s">
        <v>131</v>
      </c>
      <c r="D186" s="233" t="s">
        <v>130</v>
      </c>
      <c r="E186" s="233" t="s">
        <v>128</v>
      </c>
      <c r="F186" s="233">
        <v>1</v>
      </c>
      <c r="G186" s="234"/>
      <c r="H186" s="235"/>
      <c r="I186" s="265">
        <f t="shared" si="266"/>
        <v>0</v>
      </c>
      <c r="J186" s="223"/>
      <c r="K186" s="237"/>
      <c r="L186" s="253"/>
      <c r="M186" s="233">
        <v>1</v>
      </c>
      <c r="N186" s="238"/>
      <c r="O186" s="239">
        <f t="shared" si="261"/>
        <v>0</v>
      </c>
      <c r="P186" s="240"/>
      <c r="Q186" s="241"/>
      <c r="R186" s="241"/>
      <c r="S186" s="241"/>
      <c r="T186" s="242"/>
      <c r="Y186" s="243"/>
      <c r="Z186" s="244"/>
      <c r="AA186" s="50">
        <v>-3</v>
      </c>
      <c r="AB186" s="62">
        <v>0</v>
      </c>
    </row>
    <row r="187" spans="1:28" s="228" customFormat="1" ht="18" customHeight="1" thickBot="1" x14ac:dyDescent="0.3">
      <c r="A187" s="217">
        <v>1</v>
      </c>
      <c r="B187" s="305"/>
      <c r="C187" s="329"/>
      <c r="D187" s="258" t="s">
        <v>133</v>
      </c>
      <c r="E187" s="342" t="s">
        <v>128</v>
      </c>
      <c r="F187" s="258">
        <v>5.6</v>
      </c>
      <c r="G187" s="259">
        <f t="shared" si="256"/>
        <v>9.016</v>
      </c>
      <c r="H187" s="246"/>
      <c r="I187" s="269">
        <f t="shared" si="266"/>
        <v>0</v>
      </c>
      <c r="J187" s="247">
        <f t="shared" ref="J187" si="374">2000/G187</f>
        <v>221.82786157941436</v>
      </c>
      <c r="K187" s="275">
        <v>200</v>
      </c>
      <c r="L187" s="249">
        <f t="shared" ref="L187" si="375">A187*K187</f>
        <v>200</v>
      </c>
      <c r="M187" s="258">
        <v>0</v>
      </c>
      <c r="N187" s="261">
        <f t="shared" si="337"/>
        <v>0</v>
      </c>
      <c r="O187" s="262">
        <f t="shared" si="261"/>
        <v>0</v>
      </c>
      <c r="P187" s="263">
        <f t="shared" si="372"/>
        <v>0</v>
      </c>
      <c r="Q187" s="241">
        <v>30000</v>
      </c>
      <c r="R187" s="241">
        <f t="shared" ref="R187" si="376">R185-L187-I187-I188+P187+O187+O188</f>
        <v>29205.853999999999</v>
      </c>
      <c r="S187" s="241">
        <f t="shared" ref="S187:S249" si="377">S185+A187</f>
        <v>90</v>
      </c>
      <c r="T187" s="242">
        <f t="shared" si="334"/>
        <v>-2.6471533333333355</v>
      </c>
      <c r="Y187" s="243">
        <f>IF(T187&lt;T185,(T187-T185),0)</f>
        <v>-0.66666666666666674</v>
      </c>
      <c r="Z187" s="244"/>
      <c r="AA187" s="228">
        <v>-2</v>
      </c>
      <c r="AB187" s="231">
        <v>0</v>
      </c>
    </row>
    <row r="188" spans="1:28" s="54" customFormat="1" ht="15.75" thickBot="1" x14ac:dyDescent="0.3">
      <c r="A188" s="217"/>
      <c r="B188" s="305"/>
      <c r="C188" s="330"/>
      <c r="D188" s="233" t="s">
        <v>134</v>
      </c>
      <c r="E188" s="233" t="s">
        <v>2</v>
      </c>
      <c r="F188" s="233">
        <v>1.61</v>
      </c>
      <c r="G188" s="251"/>
      <c r="H188" s="235"/>
      <c r="I188" s="236">
        <f t="shared" si="266"/>
        <v>0</v>
      </c>
      <c r="J188" s="223"/>
      <c r="K188" s="252"/>
      <c r="L188" s="253"/>
      <c r="M188" s="233">
        <v>0</v>
      </c>
      <c r="N188" s="254"/>
      <c r="O188" s="255">
        <f t="shared" si="261"/>
        <v>0</v>
      </c>
      <c r="P188" s="256"/>
      <c r="Q188" s="241"/>
      <c r="R188" s="241"/>
      <c r="S188" s="241"/>
      <c r="T188" s="242"/>
      <c r="Y188" s="243"/>
      <c r="Z188" s="244"/>
      <c r="AA188" s="50">
        <v>-2</v>
      </c>
      <c r="AB188" s="62">
        <v>0</v>
      </c>
    </row>
    <row r="189" spans="1:28" s="54" customFormat="1" ht="15.75" thickBot="1" x14ac:dyDescent="0.3">
      <c r="A189" s="217">
        <v>1</v>
      </c>
      <c r="B189" s="305"/>
      <c r="C189" s="329"/>
      <c r="D189" s="258" t="s">
        <v>133</v>
      </c>
      <c r="E189" s="233" t="s">
        <v>128</v>
      </c>
      <c r="F189" s="258">
        <v>5.3</v>
      </c>
      <c r="G189" s="259">
        <f t="shared" si="256"/>
        <v>9.2219999999999995</v>
      </c>
      <c r="H189" s="246"/>
      <c r="I189" s="236">
        <f t="shared" si="266"/>
        <v>0</v>
      </c>
      <c r="J189" s="247">
        <f t="shared" ref="J189" si="378">2000/G189</f>
        <v>216.87269572760792</v>
      </c>
      <c r="K189" s="275">
        <v>200</v>
      </c>
      <c r="L189" s="249">
        <f t="shared" ref="L189" si="379">A189*K189</f>
        <v>200</v>
      </c>
      <c r="M189" s="258">
        <v>0</v>
      </c>
      <c r="N189" s="261">
        <f t="shared" si="337"/>
        <v>0</v>
      </c>
      <c r="O189" s="262">
        <f t="shared" si="261"/>
        <v>0</v>
      </c>
      <c r="P189" s="226">
        <f t="shared" si="372"/>
        <v>0</v>
      </c>
      <c r="Q189" s="241">
        <v>30000</v>
      </c>
      <c r="R189" s="241">
        <f t="shared" ref="R189" si="380">R187-L189-I189-I190+P189+O189+O190</f>
        <v>29005.853999999999</v>
      </c>
      <c r="S189" s="241">
        <f t="shared" si="377"/>
        <v>91</v>
      </c>
      <c r="T189" s="242">
        <f t="shared" ref="T189" si="381">((R189-Q189)/Q189)*100</f>
        <v>-3.313820000000002</v>
      </c>
      <c r="Y189" s="243">
        <f>IF(T189&lt;T187,(T189-T187),0)</f>
        <v>-0.66666666666666652</v>
      </c>
      <c r="Z189" s="244"/>
      <c r="AA189" s="50">
        <v>-2</v>
      </c>
      <c r="AB189" s="62">
        <v>0</v>
      </c>
    </row>
    <row r="190" spans="1:28" s="54" customFormat="1" ht="15.75" thickBot="1" x14ac:dyDescent="0.3">
      <c r="A190" s="217"/>
      <c r="B190" s="305"/>
      <c r="C190" s="330"/>
      <c r="D190" s="233" t="s">
        <v>135</v>
      </c>
      <c r="E190" s="233" t="s">
        <v>136</v>
      </c>
      <c r="F190" s="233">
        <v>1.74</v>
      </c>
      <c r="G190" s="251"/>
      <c r="H190" s="235"/>
      <c r="I190" s="236">
        <f t="shared" si="266"/>
        <v>0</v>
      </c>
      <c r="J190" s="223"/>
      <c r="K190" s="252"/>
      <c r="L190" s="253"/>
      <c r="M190" s="233"/>
      <c r="N190" s="254"/>
      <c r="O190" s="255">
        <f t="shared" si="261"/>
        <v>0</v>
      </c>
      <c r="P190" s="256"/>
      <c r="Q190" s="241"/>
      <c r="R190" s="241"/>
      <c r="S190" s="241"/>
      <c r="T190" s="242"/>
      <c r="Y190" s="243"/>
      <c r="Z190" s="244"/>
      <c r="AA190" s="50">
        <v>-2</v>
      </c>
      <c r="AB190" s="62">
        <v>0</v>
      </c>
    </row>
    <row r="191" spans="1:28" s="54" customFormat="1" ht="15.75" thickBot="1" x14ac:dyDescent="0.3">
      <c r="A191" s="217">
        <v>1</v>
      </c>
      <c r="B191" s="305"/>
      <c r="C191" s="329"/>
      <c r="D191" s="233" t="s">
        <v>134</v>
      </c>
      <c r="E191" s="233" t="s">
        <v>2</v>
      </c>
      <c r="F191" s="258">
        <v>1.61</v>
      </c>
      <c r="G191" s="259">
        <f t="shared" si="256"/>
        <v>2.8014000000000001</v>
      </c>
      <c r="H191" s="246"/>
      <c r="I191" s="236">
        <f t="shared" si="266"/>
        <v>0</v>
      </c>
      <c r="J191" s="247">
        <f t="shared" ref="J191" si="382">2000/G191</f>
        <v>713.92874991075882</v>
      </c>
      <c r="K191" s="275">
        <v>144</v>
      </c>
      <c r="L191" s="249">
        <f t="shared" ref="L191" si="383">A191*K191</f>
        <v>144</v>
      </c>
      <c r="M191" s="258">
        <v>0</v>
      </c>
      <c r="N191" s="261">
        <f t="shared" si="337"/>
        <v>0</v>
      </c>
      <c r="O191" s="262">
        <f t="shared" si="261"/>
        <v>0</v>
      </c>
      <c r="P191" s="226">
        <f t="shared" si="372"/>
        <v>0</v>
      </c>
      <c r="Q191" s="241">
        <v>30000</v>
      </c>
      <c r="R191" s="241">
        <f t="shared" ref="R191" si="384">R189-L191-I191-I192+P191+O191+O192</f>
        <v>28861.853999999999</v>
      </c>
      <c r="S191" s="241">
        <f t="shared" si="377"/>
        <v>92</v>
      </c>
      <c r="T191" s="242">
        <f t="shared" si="319"/>
        <v>-3.793820000000002</v>
      </c>
      <c r="Y191" s="243">
        <f>IF(T191&lt;T189,(T191-T189),0)</f>
        <v>-0.48</v>
      </c>
      <c r="Z191" s="244"/>
      <c r="AA191" s="50">
        <v>-2</v>
      </c>
      <c r="AB191" s="62">
        <v>0</v>
      </c>
    </row>
    <row r="192" spans="1:28" s="266" customFormat="1" ht="15.75" thickBot="1" x14ac:dyDescent="0.3">
      <c r="A192" s="217"/>
      <c r="B192" s="305"/>
      <c r="C192" s="330"/>
      <c r="D192" s="233" t="s">
        <v>135</v>
      </c>
      <c r="E192" s="233" t="s">
        <v>136</v>
      </c>
      <c r="F192" s="233">
        <v>1.74</v>
      </c>
      <c r="G192" s="234"/>
      <c r="H192" s="235"/>
      <c r="I192" s="265">
        <f t="shared" si="266"/>
        <v>0</v>
      </c>
      <c r="J192" s="223"/>
      <c r="K192" s="252"/>
      <c r="L192" s="253"/>
      <c r="M192" s="233"/>
      <c r="N192" s="238"/>
      <c r="O192" s="239">
        <f t="shared" si="261"/>
        <v>0</v>
      </c>
      <c r="P192" s="240"/>
      <c r="Q192" s="241"/>
      <c r="R192" s="241"/>
      <c r="S192" s="241"/>
      <c r="T192" s="242"/>
      <c r="Y192" s="243"/>
      <c r="Z192" s="244"/>
      <c r="AA192" s="50">
        <v>-2</v>
      </c>
      <c r="AB192" s="62">
        <v>0</v>
      </c>
    </row>
    <row r="193" spans="1:28" s="228" customFormat="1" ht="15.75" thickBot="1" x14ac:dyDescent="0.3">
      <c r="A193" s="217">
        <v>1</v>
      </c>
      <c r="B193" s="312"/>
      <c r="C193" s="313"/>
      <c r="D193" s="258" t="s">
        <v>137</v>
      </c>
      <c r="E193" s="342" t="s">
        <v>136</v>
      </c>
      <c r="F193" s="258">
        <v>1</v>
      </c>
      <c r="G193" s="259">
        <f t="shared" si="256"/>
        <v>1.5</v>
      </c>
      <c r="H193" s="246"/>
      <c r="I193" s="269">
        <f t="shared" si="266"/>
        <v>0</v>
      </c>
      <c r="J193" s="247">
        <f t="shared" ref="J193" si="385">2000/G193</f>
        <v>1333.3333333333333</v>
      </c>
      <c r="K193" s="275">
        <v>200</v>
      </c>
      <c r="L193" s="249">
        <f t="shared" ref="L193" si="386">A193*K193</f>
        <v>200</v>
      </c>
      <c r="M193" s="258">
        <v>1</v>
      </c>
      <c r="N193" s="261">
        <f t="shared" si="337"/>
        <v>0</v>
      </c>
      <c r="O193" s="262">
        <f t="shared" si="261"/>
        <v>0</v>
      </c>
      <c r="P193" s="263">
        <f t="shared" si="372"/>
        <v>0</v>
      </c>
      <c r="Q193" s="241">
        <v>30000</v>
      </c>
      <c r="R193" s="241">
        <f t="shared" ref="R193" si="387">R191-L193-I193-I194+P193+O193+O194</f>
        <v>28661.853999999999</v>
      </c>
      <c r="S193" s="241">
        <f t="shared" si="377"/>
        <v>93</v>
      </c>
      <c r="T193" s="242">
        <f t="shared" si="324"/>
        <v>-4.4604866666666689</v>
      </c>
      <c r="Y193" s="243">
        <f>IF(T193&lt;T191,(T193-T191),0)</f>
        <v>-0.66666666666666696</v>
      </c>
      <c r="Z193" s="244"/>
      <c r="AA193" s="228">
        <v>2</v>
      </c>
      <c r="AB193" s="231">
        <v>1</v>
      </c>
    </row>
    <row r="194" spans="1:28" s="54" customFormat="1" ht="15.75" thickBot="1" x14ac:dyDescent="0.3">
      <c r="A194" s="217"/>
      <c r="B194" s="312"/>
      <c r="C194" s="314"/>
      <c r="D194" s="233" t="s">
        <v>138</v>
      </c>
      <c r="E194" s="233" t="s">
        <v>136</v>
      </c>
      <c r="F194" s="233">
        <v>1.5</v>
      </c>
      <c r="G194" s="251"/>
      <c r="H194" s="235"/>
      <c r="I194" s="236">
        <f t="shared" si="266"/>
        <v>0</v>
      </c>
      <c r="J194" s="223"/>
      <c r="K194" s="252"/>
      <c r="L194" s="253"/>
      <c r="M194" s="233">
        <v>0</v>
      </c>
      <c r="N194" s="254"/>
      <c r="O194" s="255">
        <f t="shared" si="261"/>
        <v>0</v>
      </c>
      <c r="P194" s="256"/>
      <c r="Q194" s="241"/>
      <c r="R194" s="241"/>
      <c r="S194" s="241"/>
      <c r="T194" s="242"/>
      <c r="Y194" s="243"/>
      <c r="Z194" s="244"/>
      <c r="AA194" s="50">
        <v>2</v>
      </c>
      <c r="AB194" s="62">
        <v>1</v>
      </c>
    </row>
    <row r="195" spans="1:28" s="54" customFormat="1" ht="15.75" thickBot="1" x14ac:dyDescent="0.3">
      <c r="A195" s="217">
        <v>1</v>
      </c>
      <c r="B195" s="312"/>
      <c r="C195" s="313"/>
      <c r="D195" s="258" t="s">
        <v>137</v>
      </c>
      <c r="E195" s="233" t="s">
        <v>136</v>
      </c>
      <c r="F195" s="258">
        <v>1</v>
      </c>
      <c r="G195" s="259">
        <f t="shared" si="256"/>
        <v>1.9</v>
      </c>
      <c r="H195" s="246"/>
      <c r="I195" s="236">
        <f t="shared" si="266"/>
        <v>0</v>
      </c>
      <c r="J195" s="247">
        <f t="shared" ref="J195" si="388">2000/G195</f>
        <v>1052.6315789473686</v>
      </c>
      <c r="K195" s="275">
        <v>200</v>
      </c>
      <c r="L195" s="249">
        <f t="shared" ref="L195" si="389">A195*K195</f>
        <v>200</v>
      </c>
      <c r="M195" s="258">
        <v>1</v>
      </c>
      <c r="N195" s="261">
        <f t="shared" si="337"/>
        <v>1</v>
      </c>
      <c r="O195" s="262">
        <f t="shared" si="261"/>
        <v>0</v>
      </c>
      <c r="P195" s="226">
        <f t="shared" si="372"/>
        <v>380</v>
      </c>
      <c r="Q195" s="241">
        <v>30000</v>
      </c>
      <c r="R195" s="241">
        <f t="shared" ref="R195" si="390">R193-L195-I195-I196+P195+O195+O196</f>
        <v>28841.853999999999</v>
      </c>
      <c r="S195" s="241">
        <f t="shared" si="377"/>
        <v>94</v>
      </c>
      <c r="T195" s="242">
        <f t="shared" si="329"/>
        <v>-3.8604866666666688</v>
      </c>
      <c r="Y195" s="243">
        <f>IF(T195&lt;T193,(T195-T193),0)</f>
        <v>0</v>
      </c>
      <c r="Z195" s="244"/>
      <c r="AA195" s="50">
        <v>2</v>
      </c>
      <c r="AB195" s="62">
        <v>1</v>
      </c>
    </row>
    <row r="196" spans="1:28" s="54" customFormat="1" ht="15.75" thickBot="1" x14ac:dyDescent="0.3">
      <c r="A196" s="217"/>
      <c r="B196" s="312"/>
      <c r="C196" s="314"/>
      <c r="D196" s="233" t="s">
        <v>139</v>
      </c>
      <c r="E196" s="233" t="s">
        <v>146</v>
      </c>
      <c r="F196" s="285">
        <v>1.9</v>
      </c>
      <c r="G196" s="251"/>
      <c r="H196" s="235"/>
      <c r="I196" s="236">
        <f t="shared" si="266"/>
        <v>0</v>
      </c>
      <c r="J196" s="223"/>
      <c r="K196" s="252"/>
      <c r="L196" s="253"/>
      <c r="M196" s="233">
        <v>1</v>
      </c>
      <c r="N196" s="254"/>
      <c r="O196" s="255">
        <f t="shared" si="261"/>
        <v>0</v>
      </c>
      <c r="P196" s="256"/>
      <c r="Q196" s="241"/>
      <c r="R196" s="241"/>
      <c r="S196" s="241"/>
      <c r="T196" s="242"/>
      <c r="Y196" s="243"/>
      <c r="Z196" s="244"/>
      <c r="AA196" s="50">
        <v>2</v>
      </c>
      <c r="AB196" s="62">
        <v>1</v>
      </c>
    </row>
    <row r="197" spans="1:28" s="54" customFormat="1" ht="15.75" thickBot="1" x14ac:dyDescent="0.3">
      <c r="A197" s="217">
        <v>1</v>
      </c>
      <c r="B197" s="312"/>
      <c r="C197" s="313"/>
      <c r="D197" s="233" t="s">
        <v>138</v>
      </c>
      <c r="E197" s="233" t="s">
        <v>136</v>
      </c>
      <c r="F197" s="281">
        <v>1.5</v>
      </c>
      <c r="G197" s="259">
        <f t="shared" si="256"/>
        <v>2.8499999999999996</v>
      </c>
      <c r="H197" s="246"/>
      <c r="I197" s="236">
        <f t="shared" si="266"/>
        <v>0</v>
      </c>
      <c r="J197" s="247">
        <f t="shared" ref="J197" si="391">2000/G197</f>
        <v>701.75438596491233</v>
      </c>
      <c r="K197" s="275">
        <v>200</v>
      </c>
      <c r="L197" s="249">
        <f t="shared" ref="L197" si="392">A197*K197</f>
        <v>200</v>
      </c>
      <c r="M197" s="258">
        <v>0</v>
      </c>
      <c r="N197" s="261">
        <f t="shared" si="337"/>
        <v>0</v>
      </c>
      <c r="O197" s="262">
        <f t="shared" si="261"/>
        <v>0</v>
      </c>
      <c r="P197" s="226">
        <f t="shared" si="372"/>
        <v>0</v>
      </c>
      <c r="Q197" s="241">
        <v>30000</v>
      </c>
      <c r="R197" s="241">
        <f t="shared" ref="R197" si="393">R195-L197-I197-I198+P197+O197+O198</f>
        <v>28641.853999999999</v>
      </c>
      <c r="S197" s="241">
        <f t="shared" si="377"/>
        <v>95</v>
      </c>
      <c r="T197" s="242">
        <f t="shared" si="334"/>
        <v>-4.5271533333333354</v>
      </c>
      <c r="Y197" s="243">
        <f>IF(T197&lt;T195,(T197-T195),0)</f>
        <v>-0.66666666666666652</v>
      </c>
      <c r="Z197" s="244"/>
      <c r="AA197" s="50">
        <v>2</v>
      </c>
      <c r="AB197" s="62">
        <v>1</v>
      </c>
    </row>
    <row r="198" spans="1:28" s="54" customFormat="1" ht="15.75" thickBot="1" x14ac:dyDescent="0.3">
      <c r="A198" s="217"/>
      <c r="B198" s="312"/>
      <c r="C198" s="314"/>
      <c r="D198" s="233" t="s">
        <v>139</v>
      </c>
      <c r="E198" s="233" t="s">
        <v>146</v>
      </c>
      <c r="F198" s="285">
        <v>1.9</v>
      </c>
      <c r="G198" s="251"/>
      <c r="H198" s="235"/>
      <c r="I198" s="236">
        <f t="shared" si="266"/>
        <v>0</v>
      </c>
      <c r="J198" s="223"/>
      <c r="K198" s="252"/>
      <c r="L198" s="253"/>
      <c r="M198" s="233">
        <v>1</v>
      </c>
      <c r="N198" s="254"/>
      <c r="O198" s="255">
        <f t="shared" si="261"/>
        <v>0</v>
      </c>
      <c r="P198" s="256"/>
      <c r="Q198" s="241"/>
      <c r="R198" s="241"/>
      <c r="S198" s="241"/>
      <c r="T198" s="242"/>
      <c r="Y198" s="243"/>
      <c r="Z198" s="244"/>
      <c r="AA198" s="50">
        <v>2</v>
      </c>
      <c r="AB198" s="62">
        <v>1</v>
      </c>
    </row>
    <row r="199" spans="1:28" s="54" customFormat="1" ht="15.75" thickBot="1" x14ac:dyDescent="0.3">
      <c r="A199" s="217">
        <v>1</v>
      </c>
      <c r="B199" s="312"/>
      <c r="C199" s="313"/>
      <c r="D199" s="258" t="s">
        <v>140</v>
      </c>
      <c r="E199" s="258" t="s">
        <v>136</v>
      </c>
      <c r="F199" s="281">
        <v>1.77</v>
      </c>
      <c r="G199" s="259">
        <f t="shared" si="256"/>
        <v>3.0798000000000001</v>
      </c>
      <c r="H199" s="246"/>
      <c r="I199" s="236">
        <f t="shared" si="266"/>
        <v>0</v>
      </c>
      <c r="J199" s="247">
        <f t="shared" ref="J199" si="394">2000/G199</f>
        <v>649.39281771543608</v>
      </c>
      <c r="K199" s="275">
        <v>200</v>
      </c>
      <c r="L199" s="249">
        <f t="shared" ref="L199" si="395">A199*K199</f>
        <v>200</v>
      </c>
      <c r="M199" s="258">
        <v>0</v>
      </c>
      <c r="N199" s="261">
        <f t="shared" si="337"/>
        <v>0</v>
      </c>
      <c r="O199" s="262">
        <f t="shared" si="261"/>
        <v>0</v>
      </c>
      <c r="P199" s="226">
        <f t="shared" si="372"/>
        <v>0</v>
      </c>
      <c r="Q199" s="241">
        <v>30000</v>
      </c>
      <c r="R199" s="241">
        <f t="shared" ref="R199" si="396">R197-L199-I199-I200+P199+O199+O200</f>
        <v>28441.853999999999</v>
      </c>
      <c r="S199" s="241">
        <f t="shared" si="377"/>
        <v>96</v>
      </c>
      <c r="T199" s="242">
        <f t="shared" ref="T199" si="397">((R199-Q199)/Q199)*100</f>
        <v>-5.1938200000000023</v>
      </c>
      <c r="Y199" s="243">
        <f>IF(T199&lt;T197,(T199-T197),0)</f>
        <v>-0.66666666666666696</v>
      </c>
      <c r="Z199" s="244"/>
      <c r="AA199" s="50">
        <v>2</v>
      </c>
      <c r="AB199" s="62">
        <v>1</v>
      </c>
    </row>
    <row r="200" spans="1:28" s="54" customFormat="1" ht="15.75" thickBot="1" x14ac:dyDescent="0.3">
      <c r="A200" s="217"/>
      <c r="B200" s="312"/>
      <c r="C200" s="314"/>
      <c r="D200" s="233" t="s">
        <v>141</v>
      </c>
      <c r="E200" s="258" t="s">
        <v>136</v>
      </c>
      <c r="F200" s="285">
        <v>1.74</v>
      </c>
      <c r="G200" s="251"/>
      <c r="H200" s="235"/>
      <c r="I200" s="236">
        <f t="shared" si="266"/>
        <v>0</v>
      </c>
      <c r="J200" s="223"/>
      <c r="K200" s="252"/>
      <c r="L200" s="253"/>
      <c r="M200" s="233">
        <v>1</v>
      </c>
      <c r="N200" s="254"/>
      <c r="O200" s="255">
        <f t="shared" ref="O200:O263" si="398">F200*H200*M200</f>
        <v>0</v>
      </c>
      <c r="P200" s="256"/>
      <c r="Q200" s="241"/>
      <c r="R200" s="241"/>
      <c r="S200" s="241"/>
      <c r="T200" s="242"/>
      <c r="Y200" s="243"/>
      <c r="Z200" s="244"/>
      <c r="AA200" s="50">
        <v>2</v>
      </c>
      <c r="AB200" s="62">
        <v>1</v>
      </c>
    </row>
    <row r="201" spans="1:28" s="54" customFormat="1" ht="15.75" thickBot="1" x14ac:dyDescent="0.3">
      <c r="A201" s="217">
        <v>1</v>
      </c>
      <c r="B201" s="312"/>
      <c r="C201" s="313"/>
      <c r="D201" s="258" t="s">
        <v>140</v>
      </c>
      <c r="E201" s="258" t="s">
        <v>136</v>
      </c>
      <c r="F201" s="281">
        <v>1.77</v>
      </c>
      <c r="G201" s="259">
        <f t="shared" si="256"/>
        <v>3.4550399999999999</v>
      </c>
      <c r="H201" s="246"/>
      <c r="I201" s="236">
        <f t="shared" si="266"/>
        <v>0</v>
      </c>
      <c r="J201" s="247">
        <f t="shared" ref="J201" si="399">2000/G201</f>
        <v>578.86449939798092</v>
      </c>
      <c r="K201" s="275">
        <v>200</v>
      </c>
      <c r="L201" s="249">
        <f t="shared" ref="L201" si="400">A201*K201</f>
        <v>200</v>
      </c>
      <c r="M201" s="258">
        <v>0</v>
      </c>
      <c r="N201" s="261">
        <f t="shared" si="337"/>
        <v>0</v>
      </c>
      <c r="O201" s="262">
        <f t="shared" si="398"/>
        <v>0</v>
      </c>
      <c r="P201" s="226">
        <f t="shared" si="372"/>
        <v>0</v>
      </c>
      <c r="Q201" s="241">
        <v>30000</v>
      </c>
      <c r="R201" s="241">
        <f t="shared" ref="R201" si="401">R199-L201-I201-I202+P201+O201+O202</f>
        <v>28241.853999999999</v>
      </c>
      <c r="S201" s="241">
        <f t="shared" si="377"/>
        <v>97</v>
      </c>
      <c r="T201" s="242">
        <f t="shared" si="319"/>
        <v>-5.8604866666666684</v>
      </c>
      <c r="Y201" s="243">
        <f>IF(T201&lt;T199,(T201-T199),0)</f>
        <v>-0.66666666666666607</v>
      </c>
      <c r="Z201" s="244"/>
      <c r="AA201" s="50">
        <v>2</v>
      </c>
      <c r="AB201" s="62">
        <v>1</v>
      </c>
    </row>
    <row r="202" spans="1:28" s="54" customFormat="1" ht="15.75" thickBot="1" x14ac:dyDescent="0.3">
      <c r="A202" s="217"/>
      <c r="B202" s="312"/>
      <c r="C202" s="314"/>
      <c r="D202" s="233" t="s">
        <v>142</v>
      </c>
      <c r="E202" s="258" t="s">
        <v>136</v>
      </c>
      <c r="F202" s="285">
        <v>1.952</v>
      </c>
      <c r="G202" s="251"/>
      <c r="H202" s="235"/>
      <c r="I202" s="236">
        <f t="shared" ref="I202:I265" si="402">H202*B202</f>
        <v>0</v>
      </c>
      <c r="J202" s="223"/>
      <c r="K202" s="252"/>
      <c r="L202" s="253"/>
      <c r="M202" s="233">
        <v>0</v>
      </c>
      <c r="N202" s="254"/>
      <c r="O202" s="255">
        <f t="shared" si="398"/>
        <v>0</v>
      </c>
      <c r="P202" s="256"/>
      <c r="Q202" s="241"/>
      <c r="R202" s="241"/>
      <c r="S202" s="241"/>
      <c r="T202" s="242"/>
      <c r="Y202" s="243"/>
      <c r="Z202" s="244"/>
      <c r="AA202" s="50">
        <v>2</v>
      </c>
      <c r="AB202" s="62">
        <v>1</v>
      </c>
    </row>
    <row r="203" spans="1:28" s="54" customFormat="1" ht="15.75" thickBot="1" x14ac:dyDescent="0.3">
      <c r="A203" s="217">
        <v>1</v>
      </c>
      <c r="B203" s="312"/>
      <c r="C203" s="313"/>
      <c r="D203" s="233" t="s">
        <v>141</v>
      </c>
      <c r="E203" s="258" t="s">
        <v>136</v>
      </c>
      <c r="F203" s="281">
        <v>1.74</v>
      </c>
      <c r="G203" s="259">
        <f t="shared" si="256"/>
        <v>3.3964799999999999</v>
      </c>
      <c r="H203" s="246"/>
      <c r="I203" s="236">
        <f t="shared" si="402"/>
        <v>0</v>
      </c>
      <c r="J203" s="247">
        <f t="shared" ref="J203" si="403">2000/G203</f>
        <v>588.84492180139443</v>
      </c>
      <c r="K203" s="275">
        <v>200</v>
      </c>
      <c r="L203" s="249">
        <f t="shared" ref="L203" si="404">A203*K203</f>
        <v>200</v>
      </c>
      <c r="M203" s="258">
        <v>1</v>
      </c>
      <c r="N203" s="261">
        <f t="shared" si="337"/>
        <v>0</v>
      </c>
      <c r="O203" s="262">
        <f t="shared" si="398"/>
        <v>0</v>
      </c>
      <c r="P203" s="226">
        <f t="shared" si="372"/>
        <v>0</v>
      </c>
      <c r="Q203" s="241">
        <v>30000</v>
      </c>
      <c r="R203" s="241">
        <f t="shared" ref="R203" si="405">R201-L203-I203-I204+P203+O203+O204</f>
        <v>28041.853999999999</v>
      </c>
      <c r="S203" s="241">
        <f t="shared" si="377"/>
        <v>98</v>
      </c>
      <c r="T203" s="242">
        <f t="shared" si="324"/>
        <v>-6.5271533333333354</v>
      </c>
      <c r="Y203" s="243">
        <f>IF(T203&lt;T201,(T203-T201),0)</f>
        <v>-0.66666666666666696</v>
      </c>
      <c r="Z203" s="244"/>
      <c r="AA203" s="50">
        <v>2</v>
      </c>
      <c r="AB203" s="62">
        <v>1</v>
      </c>
    </row>
    <row r="204" spans="1:28" s="54" customFormat="1" ht="15.75" thickBot="1" x14ac:dyDescent="0.3">
      <c r="A204" s="217"/>
      <c r="B204" s="312"/>
      <c r="C204" s="314"/>
      <c r="D204" s="233" t="s">
        <v>142</v>
      </c>
      <c r="E204" s="258" t="s">
        <v>136</v>
      </c>
      <c r="F204" s="285">
        <v>1.952</v>
      </c>
      <c r="G204" s="251"/>
      <c r="H204" s="235"/>
      <c r="I204" s="236">
        <f t="shared" si="402"/>
        <v>0</v>
      </c>
      <c r="J204" s="223"/>
      <c r="K204" s="252"/>
      <c r="L204" s="253"/>
      <c r="M204" s="233">
        <v>0</v>
      </c>
      <c r="N204" s="254"/>
      <c r="O204" s="255">
        <f t="shared" si="398"/>
        <v>0</v>
      </c>
      <c r="P204" s="256"/>
      <c r="Q204" s="241"/>
      <c r="R204" s="241"/>
      <c r="S204" s="241"/>
      <c r="T204" s="242"/>
      <c r="Y204" s="243"/>
      <c r="Z204" s="244"/>
      <c r="AA204" s="50">
        <v>2</v>
      </c>
      <c r="AB204" s="62">
        <v>1</v>
      </c>
    </row>
    <row r="205" spans="1:28" s="54" customFormat="1" ht="15.75" thickBot="1" x14ac:dyDescent="0.3">
      <c r="A205" s="217">
        <v>1</v>
      </c>
      <c r="B205" s="312"/>
      <c r="C205" s="313"/>
      <c r="D205" s="258" t="s">
        <v>143</v>
      </c>
      <c r="E205" s="258" t="s">
        <v>136</v>
      </c>
      <c r="F205" s="281">
        <v>1.69</v>
      </c>
      <c r="G205" s="259">
        <f t="shared" si="256"/>
        <v>2.8155399999999999</v>
      </c>
      <c r="H205" s="246"/>
      <c r="I205" s="236">
        <f t="shared" si="402"/>
        <v>0</v>
      </c>
      <c r="J205" s="247">
        <f t="shared" ref="J205" si="406">2000/G205</f>
        <v>710.34330892120158</v>
      </c>
      <c r="K205" s="275">
        <v>200</v>
      </c>
      <c r="L205" s="249">
        <f t="shared" ref="L205" si="407">A205*K205</f>
        <v>200</v>
      </c>
      <c r="M205" s="258">
        <v>1</v>
      </c>
      <c r="N205" s="261">
        <f t="shared" si="337"/>
        <v>1</v>
      </c>
      <c r="O205" s="262">
        <f t="shared" si="398"/>
        <v>0</v>
      </c>
      <c r="P205" s="226">
        <f t="shared" si="372"/>
        <v>563.10799999999995</v>
      </c>
      <c r="Q205" s="241">
        <v>30000</v>
      </c>
      <c r="R205" s="241">
        <f t="shared" ref="R205" si="408">R203-L205-I205-I206+P205+O205+O206</f>
        <v>28404.962</v>
      </c>
      <c r="S205" s="241">
        <f t="shared" si="377"/>
        <v>99</v>
      </c>
      <c r="T205" s="242">
        <f t="shared" si="329"/>
        <v>-5.3167933333333348</v>
      </c>
      <c r="Y205" s="243">
        <f>IF(T205&lt;T203,(T205-T203),0)</f>
        <v>0</v>
      </c>
      <c r="Z205" s="244"/>
      <c r="AA205" s="50">
        <v>2</v>
      </c>
      <c r="AB205" s="62">
        <v>1</v>
      </c>
    </row>
    <row r="206" spans="1:28" s="54" customFormat="1" ht="15.75" thickBot="1" x14ac:dyDescent="0.3">
      <c r="A206" s="217"/>
      <c r="B206" s="312"/>
      <c r="C206" s="314"/>
      <c r="D206" s="233" t="s">
        <v>144</v>
      </c>
      <c r="E206" s="258" t="s">
        <v>136</v>
      </c>
      <c r="F206" s="285">
        <v>1.6659999999999999</v>
      </c>
      <c r="G206" s="251"/>
      <c r="H206" s="235"/>
      <c r="I206" s="236">
        <f t="shared" si="402"/>
        <v>0</v>
      </c>
      <c r="J206" s="223"/>
      <c r="K206" s="252"/>
      <c r="L206" s="253"/>
      <c r="M206" s="233">
        <v>1</v>
      </c>
      <c r="N206" s="254"/>
      <c r="O206" s="255">
        <f t="shared" si="398"/>
        <v>0</v>
      </c>
      <c r="P206" s="256"/>
      <c r="Q206" s="241"/>
      <c r="R206" s="241"/>
      <c r="S206" s="241"/>
      <c r="T206" s="242"/>
      <c r="Y206" s="243"/>
      <c r="Z206" s="244"/>
      <c r="AA206" s="50">
        <v>2</v>
      </c>
      <c r="AB206" s="62">
        <v>1</v>
      </c>
    </row>
    <row r="207" spans="1:28" s="54" customFormat="1" ht="15.75" thickBot="1" x14ac:dyDescent="0.3">
      <c r="A207" s="217">
        <v>1</v>
      </c>
      <c r="B207" s="312"/>
      <c r="C207" s="313"/>
      <c r="D207" s="258" t="s">
        <v>143</v>
      </c>
      <c r="E207" s="258" t="s">
        <v>136</v>
      </c>
      <c r="F207" s="281">
        <v>1.69</v>
      </c>
      <c r="G207" s="259">
        <f t="shared" si="256"/>
        <v>3.3630999999999998</v>
      </c>
      <c r="H207" s="246"/>
      <c r="I207" s="236">
        <f t="shared" si="402"/>
        <v>0</v>
      </c>
      <c r="J207" s="247">
        <f t="shared" ref="J207" si="409">2000/G207</f>
        <v>594.68942344860397</v>
      </c>
      <c r="K207" s="275">
        <v>200</v>
      </c>
      <c r="L207" s="249">
        <f t="shared" ref="L207" si="410">A207*K207</f>
        <v>200</v>
      </c>
      <c r="M207" s="258">
        <v>1</v>
      </c>
      <c r="N207" s="261">
        <f t="shared" si="337"/>
        <v>1</v>
      </c>
      <c r="O207" s="262">
        <f t="shared" si="398"/>
        <v>0</v>
      </c>
      <c r="P207" s="226">
        <f t="shared" si="372"/>
        <v>672.62</v>
      </c>
      <c r="Q207" s="241">
        <v>30000</v>
      </c>
      <c r="R207" s="241">
        <f t="shared" ref="R207" si="411">R205-L207-I207-I208+P207+O207+O208</f>
        <v>28877.581999999999</v>
      </c>
      <c r="S207" s="241">
        <f t="shared" si="377"/>
        <v>100</v>
      </c>
      <c r="T207" s="242">
        <f t="shared" si="334"/>
        <v>-3.7413933333333387</v>
      </c>
      <c r="Y207" s="243">
        <f>IF(T207&lt;T205,(T207-T205),0)</f>
        <v>0</v>
      </c>
      <c r="Z207" s="244"/>
      <c r="AA207" s="50">
        <v>2</v>
      </c>
      <c r="AB207" s="62">
        <v>1</v>
      </c>
    </row>
    <row r="208" spans="1:28" s="54" customFormat="1" ht="15.75" thickBot="1" x14ac:dyDescent="0.3">
      <c r="A208" s="217"/>
      <c r="B208" s="312"/>
      <c r="C208" s="314"/>
      <c r="D208" s="233" t="s">
        <v>145</v>
      </c>
      <c r="E208" s="258" t="s">
        <v>136</v>
      </c>
      <c r="F208" s="285">
        <v>1.99</v>
      </c>
      <c r="G208" s="251"/>
      <c r="H208" s="235"/>
      <c r="I208" s="236">
        <f t="shared" si="402"/>
        <v>0</v>
      </c>
      <c r="J208" s="223"/>
      <c r="K208" s="252"/>
      <c r="L208" s="253"/>
      <c r="M208" s="233">
        <v>1</v>
      </c>
      <c r="N208" s="254"/>
      <c r="O208" s="255">
        <f t="shared" si="398"/>
        <v>0</v>
      </c>
      <c r="P208" s="256"/>
      <c r="Q208" s="241"/>
      <c r="R208" s="241"/>
      <c r="S208" s="241"/>
      <c r="T208" s="242"/>
      <c r="Y208" s="243"/>
      <c r="Z208" s="244"/>
      <c r="AA208" s="50">
        <v>2</v>
      </c>
      <c r="AB208" s="62">
        <v>1</v>
      </c>
    </row>
    <row r="209" spans="1:28" s="54" customFormat="1" ht="15.75" thickBot="1" x14ac:dyDescent="0.3">
      <c r="A209" s="217">
        <v>1</v>
      </c>
      <c r="B209" s="312"/>
      <c r="C209" s="313"/>
      <c r="D209" s="233" t="s">
        <v>144</v>
      </c>
      <c r="E209" s="258" t="s">
        <v>136</v>
      </c>
      <c r="F209" s="281">
        <v>1.6659999999999999</v>
      </c>
      <c r="G209" s="259">
        <f t="shared" si="256"/>
        <v>3.31534</v>
      </c>
      <c r="H209" s="246"/>
      <c r="I209" s="236">
        <f t="shared" si="402"/>
        <v>0</v>
      </c>
      <c r="J209" s="247">
        <f t="shared" ref="J209" si="412">2000/G209</f>
        <v>603.2563779280556</v>
      </c>
      <c r="K209" s="275">
        <v>200</v>
      </c>
      <c r="L209" s="249">
        <f t="shared" ref="L209" si="413">A209*K209</f>
        <v>200</v>
      </c>
      <c r="M209" s="258">
        <v>1</v>
      </c>
      <c r="N209" s="261">
        <f t="shared" si="337"/>
        <v>1</v>
      </c>
      <c r="O209" s="262">
        <f t="shared" si="398"/>
        <v>0</v>
      </c>
      <c r="P209" s="226">
        <f t="shared" si="372"/>
        <v>663.06799999999998</v>
      </c>
      <c r="Q209" s="241">
        <v>30000</v>
      </c>
      <c r="R209" s="241">
        <f t="shared" ref="R209" si="414">R207-L209-I209-I210+P209+O209+O210</f>
        <v>29340.649999999998</v>
      </c>
      <c r="S209" s="241">
        <f t="shared" si="377"/>
        <v>101</v>
      </c>
      <c r="T209" s="242">
        <f t="shared" ref="T209" si="415">((R209-Q209)/Q209)*100</f>
        <v>-2.1978333333333406</v>
      </c>
      <c r="Y209" s="243">
        <f>IF(T209&lt;T207,(T209-T207),0)</f>
        <v>0</v>
      </c>
      <c r="Z209" s="244"/>
      <c r="AA209" s="50">
        <v>2</v>
      </c>
      <c r="AB209" s="62">
        <v>1</v>
      </c>
    </row>
    <row r="210" spans="1:28" s="266" customFormat="1" ht="15.75" thickBot="1" x14ac:dyDescent="0.3">
      <c r="A210" s="217"/>
      <c r="B210" s="312"/>
      <c r="C210" s="314"/>
      <c r="D210" s="233" t="s">
        <v>145</v>
      </c>
      <c r="E210" s="342" t="s">
        <v>136</v>
      </c>
      <c r="F210" s="285">
        <v>1.99</v>
      </c>
      <c r="G210" s="234"/>
      <c r="H210" s="235"/>
      <c r="I210" s="265">
        <f t="shared" si="402"/>
        <v>0</v>
      </c>
      <c r="J210" s="223"/>
      <c r="K210" s="252"/>
      <c r="L210" s="253"/>
      <c r="M210" s="233">
        <v>1</v>
      </c>
      <c r="N210" s="238"/>
      <c r="O210" s="239">
        <f t="shared" si="398"/>
        <v>0</v>
      </c>
      <c r="P210" s="240"/>
      <c r="Q210" s="241"/>
      <c r="R210" s="241"/>
      <c r="S210" s="241"/>
      <c r="T210" s="242"/>
      <c r="Y210" s="243"/>
      <c r="Z210" s="244"/>
      <c r="AA210" s="50">
        <v>2</v>
      </c>
      <c r="AB210" s="62">
        <v>1</v>
      </c>
    </row>
    <row r="211" spans="1:28" s="228" customFormat="1" x14ac:dyDescent="0.25">
      <c r="A211" s="217">
        <v>1</v>
      </c>
      <c r="B211" s="343"/>
      <c r="C211" s="329"/>
      <c r="D211" s="258" t="s">
        <v>147</v>
      </c>
      <c r="E211" s="258" t="s">
        <v>148</v>
      </c>
      <c r="F211" s="281">
        <v>1.81</v>
      </c>
      <c r="G211" s="259">
        <f t="shared" si="256"/>
        <v>3.1494</v>
      </c>
      <c r="H211" s="246"/>
      <c r="I211" s="269">
        <f t="shared" si="402"/>
        <v>0</v>
      </c>
      <c r="J211" s="247">
        <f t="shared" ref="J211" si="416">2000/G211</f>
        <v>635.0415952244872</v>
      </c>
      <c r="K211" s="275">
        <v>200</v>
      </c>
      <c r="L211" s="249">
        <f t="shared" ref="L211" si="417">A211*K211</f>
        <v>200</v>
      </c>
      <c r="M211" s="258">
        <v>1</v>
      </c>
      <c r="N211" s="261">
        <f t="shared" si="337"/>
        <v>1</v>
      </c>
      <c r="O211" s="262">
        <f t="shared" si="398"/>
        <v>0</v>
      </c>
      <c r="P211" s="263">
        <f t="shared" ref="P211" si="418">G211*L211*N211</f>
        <v>629.88</v>
      </c>
      <c r="Q211" s="241">
        <v>30000</v>
      </c>
      <c r="R211" s="241">
        <f t="shared" ref="R211" si="419">R209-L211-I211-I212+P211+O211+O212</f>
        <v>29770.53</v>
      </c>
      <c r="S211" s="241">
        <f t="shared" si="377"/>
        <v>102</v>
      </c>
      <c r="T211" s="242">
        <f t="shared" si="319"/>
        <v>-0.76490000000000391</v>
      </c>
      <c r="Y211" s="243">
        <f>IF(T211&lt;T209,(T211-T209),0)</f>
        <v>0</v>
      </c>
      <c r="Z211" s="244"/>
      <c r="AA211" s="228">
        <v>6</v>
      </c>
      <c r="AB211" s="231">
        <v>1</v>
      </c>
    </row>
    <row r="212" spans="1:28" s="54" customFormat="1" ht="15.75" thickBot="1" x14ac:dyDescent="0.3">
      <c r="A212" s="217"/>
      <c r="B212" s="343"/>
      <c r="C212" s="330"/>
      <c r="D212" s="233" t="s">
        <v>149</v>
      </c>
      <c r="E212" s="233" t="s">
        <v>148</v>
      </c>
      <c r="F212" s="285">
        <v>1.74</v>
      </c>
      <c r="G212" s="251"/>
      <c r="H212" s="235"/>
      <c r="I212" s="236">
        <f t="shared" si="402"/>
        <v>0</v>
      </c>
      <c r="J212" s="223"/>
      <c r="K212" s="252"/>
      <c r="L212" s="253"/>
      <c r="M212" s="233">
        <v>1</v>
      </c>
      <c r="N212" s="254"/>
      <c r="O212" s="255">
        <f t="shared" si="398"/>
        <v>0</v>
      </c>
      <c r="P212" s="256"/>
      <c r="Q212" s="241"/>
      <c r="R212" s="241"/>
      <c r="S212" s="241"/>
      <c r="T212" s="242"/>
      <c r="Y212" s="243"/>
      <c r="Z212" s="244"/>
      <c r="AA212" s="50">
        <v>6</v>
      </c>
      <c r="AB212" s="62">
        <v>1</v>
      </c>
    </row>
    <row r="213" spans="1:28" s="54" customFormat="1" x14ac:dyDescent="0.25">
      <c r="A213" s="217">
        <v>1</v>
      </c>
      <c r="B213" s="343"/>
      <c r="C213" s="329"/>
      <c r="D213" s="258" t="s">
        <v>147</v>
      </c>
      <c r="E213" s="258" t="s">
        <v>148</v>
      </c>
      <c r="F213" s="281">
        <v>1.81</v>
      </c>
      <c r="G213" s="259">
        <f t="shared" si="256"/>
        <v>3.258</v>
      </c>
      <c r="H213" s="246"/>
      <c r="I213" s="236">
        <f t="shared" si="402"/>
        <v>0</v>
      </c>
      <c r="J213" s="247">
        <f t="shared" ref="J213" si="420">2000/G213</f>
        <v>613.87354205033762</v>
      </c>
      <c r="K213" s="275">
        <v>200</v>
      </c>
      <c r="L213" s="249">
        <f t="shared" ref="L213" si="421">A213*K213</f>
        <v>200</v>
      </c>
      <c r="M213" s="258">
        <v>1</v>
      </c>
      <c r="N213" s="261">
        <f t="shared" si="337"/>
        <v>1</v>
      </c>
      <c r="O213" s="262">
        <f t="shared" si="398"/>
        <v>0</v>
      </c>
      <c r="P213" s="226">
        <f t="shared" ref="P213" si="422">G213*L213*N213</f>
        <v>651.6</v>
      </c>
      <c r="Q213" s="241">
        <v>30000</v>
      </c>
      <c r="R213" s="241">
        <f t="shared" ref="R213" si="423">R211-L213-I213-I214+P213+O213+O214</f>
        <v>30222.129999999997</v>
      </c>
      <c r="S213" s="241">
        <f t="shared" si="377"/>
        <v>103</v>
      </c>
      <c r="T213" s="242">
        <f t="shared" si="324"/>
        <v>0.74043333333332462</v>
      </c>
      <c r="Y213" s="243">
        <f>IF(T213&lt;T211,(T213-T211),0)</f>
        <v>0</v>
      </c>
      <c r="Z213" s="244"/>
      <c r="AA213" s="50">
        <v>6</v>
      </c>
      <c r="AB213" s="62">
        <v>1</v>
      </c>
    </row>
    <row r="214" spans="1:28" s="54" customFormat="1" ht="15.75" thickBot="1" x14ac:dyDescent="0.3">
      <c r="A214" s="217"/>
      <c r="B214" s="343"/>
      <c r="C214" s="330"/>
      <c r="D214" s="233" t="s">
        <v>150</v>
      </c>
      <c r="E214" s="233" t="s">
        <v>2</v>
      </c>
      <c r="F214" s="285">
        <v>1.8</v>
      </c>
      <c r="G214" s="251"/>
      <c r="H214" s="235"/>
      <c r="I214" s="236">
        <f t="shared" si="402"/>
        <v>0</v>
      </c>
      <c r="J214" s="223"/>
      <c r="K214" s="252"/>
      <c r="L214" s="253"/>
      <c r="M214" s="233">
        <v>1</v>
      </c>
      <c r="N214" s="254"/>
      <c r="O214" s="255">
        <f t="shared" si="398"/>
        <v>0</v>
      </c>
      <c r="P214" s="256"/>
      <c r="Q214" s="241"/>
      <c r="R214" s="241"/>
      <c r="S214" s="241"/>
      <c r="T214" s="242"/>
      <c r="Y214" s="243"/>
      <c r="Z214" s="244"/>
      <c r="AA214" s="50">
        <v>6</v>
      </c>
      <c r="AB214" s="62">
        <v>1</v>
      </c>
    </row>
    <row r="215" spans="1:28" s="54" customFormat="1" ht="15.75" thickBot="1" x14ac:dyDescent="0.3">
      <c r="A215" s="217">
        <v>1</v>
      </c>
      <c r="B215" s="343"/>
      <c r="C215" s="329"/>
      <c r="D215" s="233" t="s">
        <v>149</v>
      </c>
      <c r="E215" s="233" t="s">
        <v>148</v>
      </c>
      <c r="F215" s="281">
        <v>1.74</v>
      </c>
      <c r="G215" s="259">
        <f t="shared" si="256"/>
        <v>3.1320000000000001</v>
      </c>
      <c r="H215" s="246"/>
      <c r="I215" s="236">
        <f t="shared" si="402"/>
        <v>0</v>
      </c>
      <c r="J215" s="247">
        <f t="shared" ref="J215" si="424">2000/G215</f>
        <v>638.5696040868454</v>
      </c>
      <c r="K215" s="275">
        <v>200</v>
      </c>
      <c r="L215" s="249">
        <f t="shared" ref="L215" si="425">A215*K215</f>
        <v>200</v>
      </c>
      <c r="M215" s="258">
        <v>1</v>
      </c>
      <c r="N215" s="261">
        <f t="shared" si="337"/>
        <v>1</v>
      </c>
      <c r="O215" s="262">
        <f t="shared" si="398"/>
        <v>0</v>
      </c>
      <c r="P215" s="226">
        <f t="shared" ref="P215" si="426">G215*L215*N215</f>
        <v>626.4</v>
      </c>
      <c r="Q215" s="241">
        <v>30000</v>
      </c>
      <c r="R215" s="241">
        <f t="shared" ref="R215" si="427">R213-L215-I215-I216+P215+O215+O216</f>
        <v>30648.53</v>
      </c>
      <c r="S215" s="241">
        <f t="shared" si="377"/>
        <v>104</v>
      </c>
      <c r="T215" s="242">
        <f t="shared" si="329"/>
        <v>2.1617666666666628</v>
      </c>
      <c r="Y215" s="243">
        <f>IF(T215&lt;T213,(T215-T213),0)</f>
        <v>0</v>
      </c>
      <c r="Z215" s="244"/>
      <c r="AA215" s="50">
        <v>6</v>
      </c>
      <c r="AB215" s="62">
        <v>1</v>
      </c>
    </row>
    <row r="216" spans="1:28" s="54" customFormat="1" ht="15.75" thickBot="1" x14ac:dyDescent="0.3">
      <c r="A216" s="217"/>
      <c r="B216" s="343"/>
      <c r="C216" s="330"/>
      <c r="D216" s="233" t="s">
        <v>150</v>
      </c>
      <c r="E216" s="233" t="s">
        <v>2</v>
      </c>
      <c r="F216" s="285">
        <v>1.8</v>
      </c>
      <c r="G216" s="251"/>
      <c r="H216" s="235"/>
      <c r="I216" s="236">
        <f t="shared" si="402"/>
        <v>0</v>
      </c>
      <c r="J216" s="223"/>
      <c r="K216" s="252"/>
      <c r="L216" s="253"/>
      <c r="M216" s="233">
        <v>1</v>
      </c>
      <c r="N216" s="254"/>
      <c r="O216" s="255">
        <f t="shared" si="398"/>
        <v>0</v>
      </c>
      <c r="P216" s="256"/>
      <c r="Q216" s="241"/>
      <c r="R216" s="241"/>
      <c r="S216" s="241"/>
      <c r="T216" s="242"/>
      <c r="Y216" s="243"/>
      <c r="Z216" s="244"/>
      <c r="AA216" s="50">
        <v>6</v>
      </c>
      <c r="AB216" s="62">
        <v>1</v>
      </c>
    </row>
    <row r="217" spans="1:28" s="54" customFormat="1" x14ac:dyDescent="0.25">
      <c r="A217" s="217">
        <v>1</v>
      </c>
      <c r="B217" s="344"/>
      <c r="C217" s="329"/>
      <c r="D217" s="258" t="s">
        <v>151</v>
      </c>
      <c r="E217" s="258" t="s">
        <v>148</v>
      </c>
      <c r="F217" s="281">
        <v>1.64</v>
      </c>
      <c r="G217" s="259">
        <f t="shared" si="256"/>
        <v>2.9028</v>
      </c>
      <c r="H217" s="246"/>
      <c r="I217" s="236">
        <f t="shared" si="402"/>
        <v>0</v>
      </c>
      <c r="J217" s="247">
        <f t="shared" ref="J217" si="428">2000/G217</f>
        <v>688.98994074686505</v>
      </c>
      <c r="K217" s="275">
        <v>200</v>
      </c>
      <c r="L217" s="249">
        <f t="shared" ref="L217" si="429">A217*K217</f>
        <v>200</v>
      </c>
      <c r="M217" s="258">
        <v>1</v>
      </c>
      <c r="N217" s="261">
        <f t="shared" si="337"/>
        <v>1</v>
      </c>
      <c r="O217" s="262">
        <f t="shared" si="398"/>
        <v>0</v>
      </c>
      <c r="P217" s="226">
        <f t="shared" ref="P217" si="430">G217*L217*N217</f>
        <v>580.56000000000006</v>
      </c>
      <c r="Q217" s="241">
        <v>30000</v>
      </c>
      <c r="R217" s="241">
        <f t="shared" ref="R217" si="431">R215-L217-I217-I218+P217+O217+O218</f>
        <v>31029.09</v>
      </c>
      <c r="S217" s="241">
        <f t="shared" si="377"/>
        <v>105</v>
      </c>
      <c r="T217" s="242">
        <f t="shared" si="334"/>
        <v>3.4303000000000008</v>
      </c>
      <c r="Y217" s="243">
        <f>IF(T217&lt;T215,(T217-T215),0)</f>
        <v>0</v>
      </c>
      <c r="Z217" s="244"/>
      <c r="AA217" s="50">
        <v>6</v>
      </c>
      <c r="AB217" s="62">
        <v>1</v>
      </c>
    </row>
    <row r="218" spans="1:28" s="54" customFormat="1" ht="15.75" thickBot="1" x14ac:dyDescent="0.3">
      <c r="A218" s="217"/>
      <c r="B218" s="344"/>
      <c r="C218" s="330"/>
      <c r="D218" s="233" t="s">
        <v>152</v>
      </c>
      <c r="E218" s="233" t="s">
        <v>148</v>
      </c>
      <c r="F218" s="285">
        <v>1.77</v>
      </c>
      <c r="G218" s="251"/>
      <c r="H218" s="235"/>
      <c r="I218" s="236">
        <f t="shared" si="402"/>
        <v>0</v>
      </c>
      <c r="J218" s="223"/>
      <c r="K218" s="252"/>
      <c r="L218" s="253"/>
      <c r="M218" s="233">
        <v>1</v>
      </c>
      <c r="N218" s="254"/>
      <c r="O218" s="255">
        <f t="shared" si="398"/>
        <v>0</v>
      </c>
      <c r="P218" s="256"/>
      <c r="Q218" s="241"/>
      <c r="R218" s="241"/>
      <c r="S218" s="241"/>
      <c r="T218" s="242"/>
      <c r="Y218" s="243"/>
      <c r="Z218" s="244"/>
      <c r="AA218" s="50">
        <v>6</v>
      </c>
      <c r="AB218" s="62">
        <v>1</v>
      </c>
    </row>
    <row r="219" spans="1:28" s="54" customFormat="1" x14ac:dyDescent="0.25">
      <c r="A219" s="217">
        <v>1</v>
      </c>
      <c r="B219" s="344"/>
      <c r="C219" s="329"/>
      <c r="D219" s="258" t="s">
        <v>151</v>
      </c>
      <c r="E219" s="258" t="s">
        <v>148</v>
      </c>
      <c r="F219" s="281">
        <v>1.64</v>
      </c>
      <c r="G219" s="259">
        <f t="shared" si="256"/>
        <v>1.64</v>
      </c>
      <c r="H219" s="246"/>
      <c r="I219" s="236">
        <f t="shared" si="402"/>
        <v>0</v>
      </c>
      <c r="J219" s="345">
        <f t="shared" ref="J219:J281" si="432">2000/G219</f>
        <v>1219.5121951219512</v>
      </c>
      <c r="K219" s="275">
        <v>200</v>
      </c>
      <c r="L219" s="249">
        <f t="shared" ref="L219" si="433">A219*K219</f>
        <v>200</v>
      </c>
      <c r="M219" s="258">
        <v>1</v>
      </c>
      <c r="N219" s="261">
        <f t="shared" si="337"/>
        <v>1</v>
      </c>
      <c r="O219" s="262">
        <f t="shared" si="398"/>
        <v>0</v>
      </c>
      <c r="P219" s="226">
        <f t="shared" ref="P219" si="434">G219*L219*N219</f>
        <v>328</v>
      </c>
      <c r="Q219" s="241">
        <v>30000</v>
      </c>
      <c r="R219" s="241">
        <f t="shared" ref="R219" si="435">R217-L219-I219-I220+P219+O219+O220</f>
        <v>31157.09</v>
      </c>
      <c r="S219" s="241">
        <f t="shared" si="377"/>
        <v>106</v>
      </c>
      <c r="T219" s="242">
        <f t="shared" ref="T219" si="436">((R219-Q219)/Q219)*100</f>
        <v>3.8569666666666667</v>
      </c>
      <c r="Y219" s="243">
        <f>IF(T219&lt;T217,(T219-T217),0)</f>
        <v>0</v>
      </c>
      <c r="Z219" s="244"/>
      <c r="AA219" s="50">
        <v>6</v>
      </c>
      <c r="AB219" s="62">
        <v>1</v>
      </c>
    </row>
    <row r="220" spans="1:28" s="54" customFormat="1" ht="15.75" thickBot="1" x14ac:dyDescent="0.3">
      <c r="A220" s="217"/>
      <c r="B220" s="344"/>
      <c r="C220" s="330"/>
      <c r="D220" s="233" t="s">
        <v>153</v>
      </c>
      <c r="E220" s="233" t="s">
        <v>148</v>
      </c>
      <c r="F220" s="285">
        <v>1</v>
      </c>
      <c r="G220" s="251"/>
      <c r="H220" s="235"/>
      <c r="I220" s="236">
        <f t="shared" si="402"/>
        <v>0</v>
      </c>
      <c r="J220" s="346"/>
      <c r="K220" s="252"/>
      <c r="L220" s="253"/>
      <c r="M220" s="233">
        <v>1</v>
      </c>
      <c r="N220" s="254"/>
      <c r="O220" s="255">
        <f t="shared" si="398"/>
        <v>0</v>
      </c>
      <c r="P220" s="256"/>
      <c r="Q220" s="241"/>
      <c r="R220" s="241"/>
      <c r="S220" s="241"/>
      <c r="T220" s="242"/>
      <c r="Y220" s="243"/>
      <c r="Z220" s="244"/>
      <c r="AA220" s="50">
        <v>6</v>
      </c>
      <c r="AB220" s="62">
        <v>1</v>
      </c>
    </row>
    <row r="221" spans="1:28" s="54" customFormat="1" ht="15.75" thickBot="1" x14ac:dyDescent="0.3">
      <c r="A221" s="217">
        <v>1</v>
      </c>
      <c r="B221" s="344"/>
      <c r="C221" s="329"/>
      <c r="D221" s="233" t="s">
        <v>152</v>
      </c>
      <c r="E221" s="233" t="s">
        <v>148</v>
      </c>
      <c r="F221" s="281">
        <v>1.77</v>
      </c>
      <c r="G221" s="259">
        <f t="shared" si="256"/>
        <v>1.77</v>
      </c>
      <c r="H221" s="246"/>
      <c r="I221" s="236">
        <f t="shared" si="402"/>
        <v>0</v>
      </c>
      <c r="J221" s="345">
        <f t="shared" si="432"/>
        <v>1129.9435028248588</v>
      </c>
      <c r="K221" s="275">
        <v>200</v>
      </c>
      <c r="L221" s="249">
        <f t="shared" ref="L221" si="437">A221*K221</f>
        <v>200</v>
      </c>
      <c r="M221" s="258">
        <v>1</v>
      </c>
      <c r="N221" s="261">
        <f t="shared" si="337"/>
        <v>1</v>
      </c>
      <c r="O221" s="262">
        <f t="shared" si="398"/>
        <v>0</v>
      </c>
      <c r="P221" s="226">
        <f t="shared" ref="P221" si="438">G221*L221*N221</f>
        <v>354</v>
      </c>
      <c r="Q221" s="241">
        <v>30000</v>
      </c>
      <c r="R221" s="241">
        <f t="shared" ref="R221" si="439">R219-L221-I221-I222+P221+O221+O222</f>
        <v>31311.09</v>
      </c>
      <c r="S221" s="241">
        <f t="shared" si="377"/>
        <v>107</v>
      </c>
      <c r="T221" s="242">
        <f t="shared" si="319"/>
        <v>4.3703000000000003</v>
      </c>
      <c r="Y221" s="243">
        <f>IF(T221&lt;T219,(T221-T219),0)</f>
        <v>0</v>
      </c>
      <c r="Z221" s="244"/>
      <c r="AA221" s="50">
        <v>6</v>
      </c>
      <c r="AB221" s="62">
        <v>1</v>
      </c>
    </row>
    <row r="222" spans="1:28" s="266" customFormat="1" ht="15.75" thickBot="1" x14ac:dyDescent="0.3">
      <c r="A222" s="217"/>
      <c r="B222" s="344"/>
      <c r="C222" s="330"/>
      <c r="D222" s="233" t="s">
        <v>153</v>
      </c>
      <c r="E222" s="233" t="s">
        <v>148</v>
      </c>
      <c r="F222" s="285">
        <v>1</v>
      </c>
      <c r="G222" s="234"/>
      <c r="H222" s="235"/>
      <c r="I222" s="265">
        <f t="shared" si="402"/>
        <v>0</v>
      </c>
      <c r="J222" s="346"/>
      <c r="K222" s="252"/>
      <c r="L222" s="253"/>
      <c r="M222" s="233">
        <v>1</v>
      </c>
      <c r="N222" s="238"/>
      <c r="O222" s="239">
        <f t="shared" si="398"/>
        <v>0</v>
      </c>
      <c r="P222" s="240"/>
      <c r="Q222" s="241"/>
      <c r="R222" s="241"/>
      <c r="S222" s="241"/>
      <c r="T222" s="242"/>
      <c r="Y222" s="243"/>
      <c r="Z222" s="244"/>
      <c r="AA222" s="50">
        <v>6</v>
      </c>
      <c r="AB222" s="62">
        <v>1</v>
      </c>
    </row>
    <row r="223" spans="1:28" s="228" customFormat="1" ht="15.75" thickBot="1" x14ac:dyDescent="0.3">
      <c r="A223" s="217">
        <v>1</v>
      </c>
      <c r="B223" s="274"/>
      <c r="C223" s="313"/>
      <c r="D223" s="258" t="s">
        <v>162</v>
      </c>
      <c r="E223" s="342" t="s">
        <v>148</v>
      </c>
      <c r="F223" s="281">
        <v>1.74</v>
      </c>
      <c r="G223" s="259">
        <f t="shared" si="256"/>
        <v>3.3755999999999999</v>
      </c>
      <c r="H223" s="246"/>
      <c r="I223" s="269">
        <f t="shared" si="402"/>
        <v>0</v>
      </c>
      <c r="J223" s="345">
        <f t="shared" si="432"/>
        <v>592.48726152387724</v>
      </c>
      <c r="K223" s="275">
        <v>200</v>
      </c>
      <c r="L223" s="249">
        <f t="shared" ref="L223" si="440">A223*K223</f>
        <v>200</v>
      </c>
      <c r="M223" s="258">
        <v>1</v>
      </c>
      <c r="N223" s="261">
        <f t="shared" si="337"/>
        <v>1</v>
      </c>
      <c r="O223" s="262">
        <f t="shared" si="398"/>
        <v>0</v>
      </c>
      <c r="P223" s="263">
        <f t="shared" ref="P223" si="441">G223*L223*N223</f>
        <v>675.12</v>
      </c>
      <c r="Q223" s="241">
        <v>30000</v>
      </c>
      <c r="R223" s="241">
        <f t="shared" ref="R223" si="442">R221-L223-I223-I224+P223+O223+O224</f>
        <v>31786.21</v>
      </c>
      <c r="S223" s="241">
        <f t="shared" si="377"/>
        <v>108</v>
      </c>
      <c r="T223" s="242">
        <f t="shared" si="324"/>
        <v>5.9540333333333306</v>
      </c>
      <c r="Y223" s="243">
        <f>IF(T223&lt;T221,(T223-T221),0)</f>
        <v>0</v>
      </c>
      <c r="Z223" s="244"/>
      <c r="AA223" s="228">
        <v>10</v>
      </c>
      <c r="AB223" s="231">
        <v>1</v>
      </c>
    </row>
    <row r="224" spans="1:28" s="54" customFormat="1" ht="15.75" thickBot="1" x14ac:dyDescent="0.3">
      <c r="A224" s="217"/>
      <c r="B224" s="274"/>
      <c r="C224" s="314"/>
      <c r="D224" s="347" t="s">
        <v>155</v>
      </c>
      <c r="E224" s="233" t="s">
        <v>148</v>
      </c>
      <c r="F224" s="285">
        <v>1.94</v>
      </c>
      <c r="G224" s="251"/>
      <c r="H224" s="235"/>
      <c r="I224" s="236">
        <f t="shared" si="402"/>
        <v>0</v>
      </c>
      <c r="J224" s="346"/>
      <c r="K224" s="252"/>
      <c r="L224" s="253"/>
      <c r="M224" s="233">
        <v>1</v>
      </c>
      <c r="N224" s="254"/>
      <c r="O224" s="255">
        <f t="shared" si="398"/>
        <v>0</v>
      </c>
      <c r="P224" s="256"/>
      <c r="Q224" s="241"/>
      <c r="R224" s="241"/>
      <c r="S224" s="241"/>
      <c r="T224" s="242"/>
      <c r="Y224" s="243"/>
      <c r="Z224" s="244"/>
      <c r="AA224" s="50">
        <v>10</v>
      </c>
      <c r="AB224" s="62">
        <v>1</v>
      </c>
    </row>
    <row r="225" spans="1:28" s="54" customFormat="1" ht="15.75" thickBot="1" x14ac:dyDescent="0.3">
      <c r="A225" s="217">
        <v>1</v>
      </c>
      <c r="B225" s="274"/>
      <c r="C225" s="313"/>
      <c r="D225" s="258" t="s">
        <v>162</v>
      </c>
      <c r="E225" s="233" t="s">
        <v>148</v>
      </c>
      <c r="F225" s="281">
        <v>1.74</v>
      </c>
      <c r="G225" s="259">
        <f t="shared" si="256"/>
        <v>3.2364000000000002</v>
      </c>
      <c r="H225" s="246"/>
      <c r="I225" s="236">
        <f t="shared" si="402"/>
        <v>0</v>
      </c>
      <c r="J225" s="345">
        <f t="shared" si="432"/>
        <v>617.97058460017297</v>
      </c>
      <c r="K225" s="275">
        <v>200</v>
      </c>
      <c r="L225" s="249">
        <f t="shared" ref="L225" si="443">A225*K225</f>
        <v>200</v>
      </c>
      <c r="M225" s="258">
        <v>1</v>
      </c>
      <c r="N225" s="261">
        <f t="shared" si="337"/>
        <v>1</v>
      </c>
      <c r="O225" s="262">
        <f t="shared" si="398"/>
        <v>0</v>
      </c>
      <c r="P225" s="226">
        <f t="shared" ref="P225" si="444">G225*L225*N225</f>
        <v>647.28000000000009</v>
      </c>
      <c r="Q225" s="241">
        <v>30000</v>
      </c>
      <c r="R225" s="241">
        <f t="shared" ref="R225" si="445">R223-L225-I225-I226+P225+O225+O226</f>
        <v>32233.489999999998</v>
      </c>
      <c r="S225" s="241">
        <f t="shared" si="377"/>
        <v>109</v>
      </c>
      <c r="T225" s="242">
        <f t="shared" si="329"/>
        <v>7.4449666666666596</v>
      </c>
      <c r="Y225" s="243">
        <f>IF(T225&lt;T223,(T225-T223),0)</f>
        <v>0</v>
      </c>
      <c r="Z225" s="244"/>
      <c r="AA225" s="50">
        <v>10</v>
      </c>
      <c r="AB225" s="62">
        <v>1</v>
      </c>
    </row>
    <row r="226" spans="1:28" s="54" customFormat="1" ht="15.75" thickBot="1" x14ac:dyDescent="0.3">
      <c r="A226" s="217"/>
      <c r="B226" s="274"/>
      <c r="C226" s="314"/>
      <c r="D226" s="233" t="s">
        <v>154</v>
      </c>
      <c r="E226" s="233" t="s">
        <v>148</v>
      </c>
      <c r="F226" s="285">
        <v>1.86</v>
      </c>
      <c r="G226" s="251"/>
      <c r="H226" s="235"/>
      <c r="I226" s="236">
        <f t="shared" si="402"/>
        <v>0</v>
      </c>
      <c r="J226" s="346"/>
      <c r="K226" s="252"/>
      <c r="L226" s="253"/>
      <c r="M226" s="233">
        <v>1</v>
      </c>
      <c r="N226" s="254"/>
      <c r="O226" s="255">
        <f t="shared" si="398"/>
        <v>0</v>
      </c>
      <c r="P226" s="256"/>
      <c r="Q226" s="241"/>
      <c r="R226" s="241"/>
      <c r="S226" s="241"/>
      <c r="T226" s="242"/>
      <c r="Y226" s="243"/>
      <c r="Z226" s="244"/>
      <c r="AA226" s="50">
        <v>10</v>
      </c>
      <c r="AB226" s="62">
        <v>1</v>
      </c>
    </row>
    <row r="227" spans="1:28" s="54" customFormat="1" ht="15.75" thickBot="1" x14ac:dyDescent="0.3">
      <c r="A227" s="217">
        <v>1</v>
      </c>
      <c r="B227" s="274"/>
      <c r="C227" s="313"/>
      <c r="D227" s="347" t="s">
        <v>155</v>
      </c>
      <c r="E227" s="233" t="s">
        <v>148</v>
      </c>
      <c r="F227" s="281">
        <v>1.94</v>
      </c>
      <c r="G227" s="259">
        <f t="shared" si="256"/>
        <v>3.6084000000000001</v>
      </c>
      <c r="H227" s="246"/>
      <c r="I227" s="236">
        <f t="shared" si="402"/>
        <v>0</v>
      </c>
      <c r="J227" s="345">
        <f t="shared" si="432"/>
        <v>554.26227690943358</v>
      </c>
      <c r="K227" s="275">
        <v>200</v>
      </c>
      <c r="L227" s="249">
        <f t="shared" ref="L227" si="446">A227*K227</f>
        <v>200</v>
      </c>
      <c r="M227" s="258">
        <v>1</v>
      </c>
      <c r="N227" s="261">
        <f t="shared" si="337"/>
        <v>1</v>
      </c>
      <c r="O227" s="262">
        <f t="shared" si="398"/>
        <v>0</v>
      </c>
      <c r="P227" s="226">
        <f t="shared" ref="P227" si="447">G227*L227*N227</f>
        <v>721.68000000000006</v>
      </c>
      <c r="Q227" s="241">
        <v>30000</v>
      </c>
      <c r="R227" s="241">
        <f t="shared" ref="R227" si="448">R225-L227-I227-I228+P227+O227+O228</f>
        <v>32755.17</v>
      </c>
      <c r="S227" s="241">
        <f t="shared" si="377"/>
        <v>110</v>
      </c>
      <c r="T227" s="242">
        <f t="shared" si="334"/>
        <v>9.1838999999999942</v>
      </c>
      <c r="Y227" s="243">
        <f>IF(T227&lt;T225,(T227-T225),0)</f>
        <v>0</v>
      </c>
      <c r="Z227" s="244"/>
      <c r="AA227" s="50">
        <v>10</v>
      </c>
      <c r="AB227" s="62">
        <v>1</v>
      </c>
    </row>
    <row r="228" spans="1:28" s="54" customFormat="1" ht="15.75" thickBot="1" x14ac:dyDescent="0.3">
      <c r="A228" s="217"/>
      <c r="B228" s="274"/>
      <c r="C228" s="314"/>
      <c r="D228" s="233" t="s">
        <v>154</v>
      </c>
      <c r="E228" s="233" t="s">
        <v>148</v>
      </c>
      <c r="F228" s="285">
        <v>1.86</v>
      </c>
      <c r="G228" s="251"/>
      <c r="H228" s="235"/>
      <c r="I228" s="236">
        <f t="shared" si="402"/>
        <v>0</v>
      </c>
      <c r="J228" s="346"/>
      <c r="K228" s="252"/>
      <c r="L228" s="253"/>
      <c r="M228" s="233">
        <v>1</v>
      </c>
      <c r="N228" s="254"/>
      <c r="O228" s="255">
        <f t="shared" si="398"/>
        <v>0</v>
      </c>
      <c r="P228" s="256"/>
      <c r="Q228" s="241"/>
      <c r="R228" s="241"/>
      <c r="S228" s="241"/>
      <c r="T228" s="242"/>
      <c r="Y228" s="243"/>
      <c r="Z228" s="244"/>
      <c r="AA228" s="50">
        <v>10</v>
      </c>
      <c r="AB228" s="62">
        <v>1</v>
      </c>
    </row>
    <row r="229" spans="1:28" s="54" customFormat="1" ht="15.75" thickBot="1" x14ac:dyDescent="0.3">
      <c r="A229" s="217">
        <v>1</v>
      </c>
      <c r="B229" s="274"/>
      <c r="C229" s="306"/>
      <c r="D229" s="258" t="s">
        <v>156</v>
      </c>
      <c r="E229" s="233" t="s">
        <v>148</v>
      </c>
      <c r="F229" s="281">
        <v>1.66</v>
      </c>
      <c r="G229" s="259">
        <f t="shared" si="256"/>
        <v>1.66</v>
      </c>
      <c r="H229" s="246"/>
      <c r="I229" s="236">
        <f t="shared" si="402"/>
        <v>0</v>
      </c>
      <c r="J229" s="345">
        <f t="shared" si="432"/>
        <v>1204.8192771084339</v>
      </c>
      <c r="K229" s="275">
        <v>200</v>
      </c>
      <c r="L229" s="249">
        <f t="shared" ref="L229" si="449">A229*K229</f>
        <v>200</v>
      </c>
      <c r="M229" s="258">
        <v>1</v>
      </c>
      <c r="N229" s="261">
        <f t="shared" si="337"/>
        <v>1</v>
      </c>
      <c r="O229" s="262">
        <f t="shared" si="398"/>
        <v>0</v>
      </c>
      <c r="P229" s="226">
        <f t="shared" ref="P229" si="450">G229*L229*N229</f>
        <v>332</v>
      </c>
      <c r="Q229" s="241">
        <v>30000</v>
      </c>
      <c r="R229" s="241">
        <f t="shared" ref="R229" si="451">R227-L229-I229-I230+P229+O229+O230</f>
        <v>32887.17</v>
      </c>
      <c r="S229" s="241">
        <f t="shared" si="377"/>
        <v>111</v>
      </c>
      <c r="T229" s="242">
        <f t="shared" ref="T229" si="452">((R229-Q229)/Q229)*100</f>
        <v>9.6238999999999937</v>
      </c>
      <c r="Y229" s="243">
        <f>IF(T229&lt;T227,(T229-T227),0)</f>
        <v>0</v>
      </c>
      <c r="Z229" s="244"/>
      <c r="AA229" s="50">
        <v>10</v>
      </c>
      <c r="AB229" s="62">
        <v>1</v>
      </c>
    </row>
    <row r="230" spans="1:28" s="54" customFormat="1" ht="15.75" thickBot="1" x14ac:dyDescent="0.3">
      <c r="A230" s="217"/>
      <c r="B230" s="274"/>
      <c r="C230" s="308"/>
      <c r="D230" s="233" t="s">
        <v>157</v>
      </c>
      <c r="E230" s="233" t="s">
        <v>148</v>
      </c>
      <c r="F230" s="285">
        <v>1</v>
      </c>
      <c r="G230" s="251"/>
      <c r="H230" s="235"/>
      <c r="I230" s="236">
        <f t="shared" si="402"/>
        <v>0</v>
      </c>
      <c r="J230" s="346"/>
      <c r="K230" s="252"/>
      <c r="L230" s="253"/>
      <c r="M230" s="233">
        <v>1</v>
      </c>
      <c r="N230" s="254"/>
      <c r="O230" s="255">
        <f t="shared" si="398"/>
        <v>0</v>
      </c>
      <c r="P230" s="256"/>
      <c r="Q230" s="241"/>
      <c r="R230" s="241"/>
      <c r="S230" s="241"/>
      <c r="T230" s="242"/>
      <c r="Y230" s="243"/>
      <c r="Z230" s="244"/>
      <c r="AA230" s="50">
        <v>10</v>
      </c>
      <c r="AB230" s="62">
        <v>1</v>
      </c>
    </row>
    <row r="231" spans="1:28" s="54" customFormat="1" ht="15.75" thickBot="1" x14ac:dyDescent="0.3">
      <c r="A231" s="217">
        <v>1</v>
      </c>
      <c r="B231" s="274"/>
      <c r="C231" s="306"/>
      <c r="D231" s="258" t="s">
        <v>156</v>
      </c>
      <c r="E231" s="233" t="s">
        <v>148</v>
      </c>
      <c r="F231" s="281">
        <v>1.66</v>
      </c>
      <c r="G231" s="259">
        <f t="shared" si="256"/>
        <v>3.0045999999999999</v>
      </c>
      <c r="H231" s="246"/>
      <c r="I231" s="236">
        <f t="shared" si="402"/>
        <v>0</v>
      </c>
      <c r="J231" s="345">
        <f t="shared" si="432"/>
        <v>665.6460094521733</v>
      </c>
      <c r="K231" s="275">
        <v>200</v>
      </c>
      <c r="L231" s="249">
        <f t="shared" ref="L231" si="453">A231*K231</f>
        <v>200</v>
      </c>
      <c r="M231" s="258">
        <v>1</v>
      </c>
      <c r="N231" s="261">
        <f t="shared" si="337"/>
        <v>1</v>
      </c>
      <c r="O231" s="262">
        <f t="shared" si="398"/>
        <v>0</v>
      </c>
      <c r="P231" s="226">
        <f t="shared" ref="P231" si="454">G231*L231*N231</f>
        <v>600.91999999999996</v>
      </c>
      <c r="Q231" s="241">
        <v>30000</v>
      </c>
      <c r="R231" s="241">
        <f t="shared" ref="R231" si="455">R229-L231-I231-I232+P231+O231+O232</f>
        <v>33288.089999999997</v>
      </c>
      <c r="S231" s="241">
        <f t="shared" si="377"/>
        <v>112</v>
      </c>
      <c r="T231" s="242">
        <f t="shared" ref="T231:T271" si="456">((R231-Q231)/Q231)*100</f>
        <v>10.960299999999988</v>
      </c>
      <c r="Y231" s="243">
        <f>IF(T231&lt;T229,(T231-T229),0)</f>
        <v>0</v>
      </c>
      <c r="Z231" s="244"/>
      <c r="AA231" s="50">
        <v>10</v>
      </c>
      <c r="AB231" s="62">
        <v>1</v>
      </c>
    </row>
    <row r="232" spans="1:28" s="54" customFormat="1" ht="15.75" thickBot="1" x14ac:dyDescent="0.3">
      <c r="A232" s="217"/>
      <c r="B232" s="274"/>
      <c r="C232" s="308"/>
      <c r="D232" s="233" t="s">
        <v>158</v>
      </c>
      <c r="E232" s="233" t="s">
        <v>148</v>
      </c>
      <c r="F232" s="285">
        <v>1.81</v>
      </c>
      <c r="G232" s="251"/>
      <c r="H232" s="235"/>
      <c r="I232" s="236">
        <f t="shared" si="402"/>
        <v>0</v>
      </c>
      <c r="J232" s="346"/>
      <c r="K232" s="252"/>
      <c r="L232" s="253"/>
      <c r="M232" s="233">
        <v>1</v>
      </c>
      <c r="N232" s="254"/>
      <c r="O232" s="255">
        <f t="shared" si="398"/>
        <v>0</v>
      </c>
      <c r="P232" s="256"/>
      <c r="Q232" s="241"/>
      <c r="R232" s="241"/>
      <c r="S232" s="241"/>
      <c r="T232" s="242"/>
      <c r="Y232" s="243"/>
      <c r="Z232" s="244"/>
      <c r="AA232" s="50">
        <v>10</v>
      </c>
      <c r="AB232" s="62">
        <v>1</v>
      </c>
    </row>
    <row r="233" spans="1:28" s="54" customFormat="1" ht="15.75" thickBot="1" x14ac:dyDescent="0.3">
      <c r="A233" s="217">
        <v>1</v>
      </c>
      <c r="B233" s="274"/>
      <c r="C233" s="306"/>
      <c r="D233" s="233" t="s">
        <v>157</v>
      </c>
      <c r="E233" s="233" t="s">
        <v>148</v>
      </c>
      <c r="F233" s="281">
        <v>1</v>
      </c>
      <c r="G233" s="259">
        <f t="shared" si="256"/>
        <v>1.81</v>
      </c>
      <c r="H233" s="246"/>
      <c r="I233" s="236">
        <f t="shared" si="402"/>
        <v>0</v>
      </c>
      <c r="J233" s="345">
        <f t="shared" si="432"/>
        <v>1104.9723756906078</v>
      </c>
      <c r="K233" s="275">
        <v>200</v>
      </c>
      <c r="L233" s="249">
        <f t="shared" ref="L233" si="457">A233*K233</f>
        <v>200</v>
      </c>
      <c r="M233" s="258">
        <v>1</v>
      </c>
      <c r="N233" s="261">
        <f t="shared" ref="N233:N295" si="458">IF(M233+M234=2,1,0)</f>
        <v>1</v>
      </c>
      <c r="O233" s="262">
        <f t="shared" si="398"/>
        <v>0</v>
      </c>
      <c r="P233" s="263">
        <f>G233*L233*N233</f>
        <v>362</v>
      </c>
      <c r="Q233" s="241">
        <v>30000</v>
      </c>
      <c r="R233" s="241">
        <f t="shared" ref="R233" si="459">R231-L233-I233-I234+P233+O233+O234</f>
        <v>33450.089999999997</v>
      </c>
      <c r="S233" s="241">
        <f t="shared" si="377"/>
        <v>113</v>
      </c>
      <c r="T233" s="242">
        <f t="shared" ref="T233:T273" si="460">((R233-Q233)/Q233)*100</f>
        <v>11.500299999999989</v>
      </c>
      <c r="Y233" s="243">
        <f>IF(T233&lt;T231,(T233-T231),0)</f>
        <v>0</v>
      </c>
      <c r="Z233" s="244"/>
      <c r="AA233" s="50">
        <v>10</v>
      </c>
      <c r="AB233" s="62">
        <v>1</v>
      </c>
    </row>
    <row r="234" spans="1:28" s="54" customFormat="1" ht="15.75" thickBot="1" x14ac:dyDescent="0.3">
      <c r="A234" s="217"/>
      <c r="B234" s="274"/>
      <c r="C234" s="308"/>
      <c r="D234" s="233" t="s">
        <v>158</v>
      </c>
      <c r="E234" s="233" t="s">
        <v>148</v>
      </c>
      <c r="F234" s="285">
        <v>1.81</v>
      </c>
      <c r="G234" s="251"/>
      <c r="H234" s="235"/>
      <c r="I234" s="236">
        <f t="shared" si="402"/>
        <v>0</v>
      </c>
      <c r="J234" s="346"/>
      <c r="K234" s="252"/>
      <c r="L234" s="253"/>
      <c r="M234" s="233">
        <v>1</v>
      </c>
      <c r="N234" s="254"/>
      <c r="O234" s="255">
        <f t="shared" si="398"/>
        <v>0</v>
      </c>
      <c r="P234" s="256"/>
      <c r="Q234" s="241"/>
      <c r="R234" s="241"/>
      <c r="S234" s="241"/>
      <c r="T234" s="242"/>
      <c r="Y234" s="243"/>
      <c r="Z234" s="244"/>
      <c r="AA234" s="50">
        <v>10</v>
      </c>
      <c r="AB234" s="62">
        <v>1</v>
      </c>
    </row>
    <row r="235" spans="1:28" s="54" customFormat="1" ht="15.75" thickBot="1" x14ac:dyDescent="0.3">
      <c r="A235" s="217">
        <v>1</v>
      </c>
      <c r="B235" s="274"/>
      <c r="C235" s="317"/>
      <c r="D235" s="258" t="s">
        <v>159</v>
      </c>
      <c r="E235" s="233" t="s">
        <v>148</v>
      </c>
      <c r="F235" s="281">
        <v>1.87</v>
      </c>
      <c r="G235" s="259">
        <f t="shared" si="256"/>
        <v>2.8667099999999999</v>
      </c>
      <c r="H235" s="246"/>
      <c r="I235" s="236">
        <f t="shared" si="402"/>
        <v>0</v>
      </c>
      <c r="J235" s="345">
        <f t="shared" si="432"/>
        <v>697.66387252285722</v>
      </c>
      <c r="K235" s="275">
        <v>200</v>
      </c>
      <c r="L235" s="249">
        <f t="shared" ref="L235" si="461">A235*K235</f>
        <v>200</v>
      </c>
      <c r="M235" s="258">
        <v>1</v>
      </c>
      <c r="N235" s="261">
        <f t="shared" si="458"/>
        <v>1</v>
      </c>
      <c r="O235" s="262">
        <f t="shared" si="398"/>
        <v>0</v>
      </c>
      <c r="P235" s="263">
        <f>G235*L235*N235</f>
        <v>573.34199999999998</v>
      </c>
      <c r="Q235" s="241">
        <v>30000</v>
      </c>
      <c r="R235" s="241">
        <f t="shared" ref="R235" si="462">R233-L235-I235-I236+P235+O235+O236</f>
        <v>33823.431999999993</v>
      </c>
      <c r="S235" s="241">
        <f t="shared" si="377"/>
        <v>114</v>
      </c>
      <c r="T235" s="242">
        <f t="shared" ref="T235:T275" si="463">((R235-Q235)/Q235)*100</f>
        <v>12.744773333333312</v>
      </c>
      <c r="Y235" s="243">
        <f>IF(T235&lt;T233,(T235-T233),0)</f>
        <v>0</v>
      </c>
      <c r="Z235" s="244"/>
      <c r="AA235" s="50">
        <v>10</v>
      </c>
      <c r="AB235" s="62">
        <v>1</v>
      </c>
    </row>
    <row r="236" spans="1:28" s="54" customFormat="1" ht="15.75" thickBot="1" x14ac:dyDescent="0.3">
      <c r="A236" s="217"/>
      <c r="B236" s="274"/>
      <c r="C236" s="318"/>
      <c r="D236" s="233" t="s">
        <v>160</v>
      </c>
      <c r="E236" s="233" t="s">
        <v>2</v>
      </c>
      <c r="F236" s="285">
        <v>1.5329999999999999</v>
      </c>
      <c r="G236" s="251"/>
      <c r="H236" s="235"/>
      <c r="I236" s="236">
        <f t="shared" si="402"/>
        <v>0</v>
      </c>
      <c r="J236" s="346"/>
      <c r="K236" s="252"/>
      <c r="L236" s="253"/>
      <c r="M236" s="233">
        <v>1</v>
      </c>
      <c r="N236" s="254"/>
      <c r="O236" s="255">
        <f t="shared" si="398"/>
        <v>0</v>
      </c>
      <c r="P236" s="256"/>
      <c r="Q236" s="241"/>
      <c r="R236" s="241"/>
      <c r="S236" s="241"/>
      <c r="T236" s="242"/>
      <c r="Y236" s="243"/>
      <c r="Z236" s="244"/>
      <c r="AA236" s="50">
        <v>10</v>
      </c>
      <c r="AB236" s="62">
        <v>1</v>
      </c>
    </row>
    <row r="237" spans="1:28" s="54" customFormat="1" ht="15.75" thickBot="1" x14ac:dyDescent="0.3">
      <c r="A237" s="217">
        <v>1</v>
      </c>
      <c r="B237" s="274"/>
      <c r="C237" s="317"/>
      <c r="D237" s="258" t="s">
        <v>159</v>
      </c>
      <c r="E237" s="233" t="s">
        <v>148</v>
      </c>
      <c r="F237" s="281">
        <v>1.87</v>
      </c>
      <c r="G237" s="259">
        <f t="shared" si="256"/>
        <v>3.0855000000000001</v>
      </c>
      <c r="H237" s="246"/>
      <c r="I237" s="236">
        <f t="shared" si="402"/>
        <v>0</v>
      </c>
      <c r="J237" s="345">
        <f t="shared" si="432"/>
        <v>648.19316156214552</v>
      </c>
      <c r="K237" s="275">
        <v>200</v>
      </c>
      <c r="L237" s="249">
        <f t="shared" ref="L237" si="464">A237*K237</f>
        <v>200</v>
      </c>
      <c r="M237" s="258">
        <v>1</v>
      </c>
      <c r="N237" s="261">
        <f t="shared" si="458"/>
        <v>1</v>
      </c>
      <c r="O237" s="262">
        <f t="shared" si="398"/>
        <v>0</v>
      </c>
      <c r="P237" s="263">
        <f>G237*L237*N237</f>
        <v>617.1</v>
      </c>
      <c r="Q237" s="241">
        <v>30000</v>
      </c>
      <c r="R237" s="241">
        <f t="shared" ref="R237" si="465">R235-L237-I237-I238+P237+O237+O238</f>
        <v>34240.531999999992</v>
      </c>
      <c r="S237" s="241">
        <f t="shared" si="377"/>
        <v>115</v>
      </c>
      <c r="T237" s="242">
        <f t="shared" ref="T237:T267" si="466">((R237-Q237)/Q237)*100</f>
        <v>14.135106666666639</v>
      </c>
      <c r="Y237" s="243">
        <f>IF(T237&lt;T235,(T237-T235),0)</f>
        <v>0</v>
      </c>
      <c r="Z237" s="244"/>
      <c r="AA237" s="50">
        <v>10</v>
      </c>
      <c r="AB237" s="62">
        <v>1</v>
      </c>
    </row>
    <row r="238" spans="1:28" s="54" customFormat="1" ht="15.75" thickBot="1" x14ac:dyDescent="0.3">
      <c r="A238" s="217"/>
      <c r="B238" s="274"/>
      <c r="C238" s="318"/>
      <c r="D238" s="233" t="s">
        <v>161</v>
      </c>
      <c r="E238" s="233" t="s">
        <v>148</v>
      </c>
      <c r="F238" s="285">
        <v>1.65</v>
      </c>
      <c r="G238" s="251"/>
      <c r="H238" s="235"/>
      <c r="I238" s="236">
        <f t="shared" si="402"/>
        <v>0</v>
      </c>
      <c r="J238" s="346"/>
      <c r="K238" s="252"/>
      <c r="L238" s="253"/>
      <c r="M238" s="233">
        <v>1</v>
      </c>
      <c r="N238" s="254"/>
      <c r="O238" s="255">
        <f t="shared" si="398"/>
        <v>0</v>
      </c>
      <c r="P238" s="256"/>
      <c r="Q238" s="241"/>
      <c r="R238" s="241"/>
      <c r="S238" s="241"/>
      <c r="T238" s="242"/>
      <c r="Y238" s="243"/>
      <c r="Z238" s="244"/>
      <c r="AA238" s="50">
        <v>10</v>
      </c>
      <c r="AB238" s="62">
        <v>1</v>
      </c>
    </row>
    <row r="239" spans="1:28" s="54" customFormat="1" ht="15.75" thickBot="1" x14ac:dyDescent="0.3">
      <c r="A239" s="217">
        <v>1</v>
      </c>
      <c r="B239" s="274"/>
      <c r="C239" s="317"/>
      <c r="D239" s="233" t="s">
        <v>160</v>
      </c>
      <c r="E239" s="233" t="s">
        <v>2</v>
      </c>
      <c r="F239" s="281">
        <v>1.5329999999999999</v>
      </c>
      <c r="G239" s="259">
        <f t="shared" si="256"/>
        <v>2.5294499999999998</v>
      </c>
      <c r="H239" s="246"/>
      <c r="I239" s="236">
        <f t="shared" si="402"/>
        <v>0</v>
      </c>
      <c r="J239" s="345">
        <f t="shared" si="432"/>
        <v>790.68572219257157</v>
      </c>
      <c r="K239" s="275">
        <v>200</v>
      </c>
      <c r="L239" s="249">
        <f t="shared" ref="L239" si="467">A239*K239</f>
        <v>200</v>
      </c>
      <c r="M239" s="258">
        <v>1</v>
      </c>
      <c r="N239" s="261">
        <f t="shared" si="458"/>
        <v>1</v>
      </c>
      <c r="O239" s="262">
        <f t="shared" si="398"/>
        <v>0</v>
      </c>
      <c r="P239" s="263">
        <f>G239*L239*N239</f>
        <v>505.88999999999993</v>
      </c>
      <c r="Q239" s="241">
        <v>30000</v>
      </c>
      <c r="R239" s="241">
        <f t="shared" ref="R239" si="468">R237-L239-I239-I240+P239+O239+O240</f>
        <v>34546.421999999991</v>
      </c>
      <c r="S239" s="241">
        <f t="shared" si="377"/>
        <v>116</v>
      </c>
      <c r="T239" s="242">
        <f t="shared" ref="T239" si="469">((R239-Q239)/Q239)*100</f>
        <v>15.154739999999972</v>
      </c>
      <c r="Y239" s="243">
        <f>IF(T239&lt;T237,(T239-T237),0)</f>
        <v>0</v>
      </c>
      <c r="Z239" s="244"/>
      <c r="AA239" s="50">
        <v>10</v>
      </c>
      <c r="AB239" s="62">
        <v>1</v>
      </c>
    </row>
    <row r="240" spans="1:28" s="54" customFormat="1" ht="15.75" thickBot="1" x14ac:dyDescent="0.3">
      <c r="A240" s="217"/>
      <c r="B240" s="274"/>
      <c r="C240" s="318"/>
      <c r="D240" s="233" t="s">
        <v>161</v>
      </c>
      <c r="E240" s="233" t="s">
        <v>148</v>
      </c>
      <c r="F240" s="285">
        <v>1.65</v>
      </c>
      <c r="G240" s="251"/>
      <c r="H240" s="235"/>
      <c r="I240" s="236">
        <f t="shared" si="402"/>
        <v>0</v>
      </c>
      <c r="J240" s="346"/>
      <c r="K240" s="252"/>
      <c r="L240" s="253"/>
      <c r="M240" s="233">
        <v>1</v>
      </c>
      <c r="N240" s="254"/>
      <c r="O240" s="255">
        <f t="shared" si="398"/>
        <v>0</v>
      </c>
      <c r="P240" s="256"/>
      <c r="Q240" s="241"/>
      <c r="R240" s="241"/>
      <c r="S240" s="241"/>
      <c r="T240" s="242"/>
      <c r="Y240" s="243"/>
      <c r="Z240" s="244"/>
      <c r="AA240" s="50">
        <v>10</v>
      </c>
      <c r="AB240" s="62">
        <v>1</v>
      </c>
    </row>
    <row r="241" spans="1:28" s="54" customFormat="1" ht="15.75" thickBot="1" x14ac:dyDescent="0.3">
      <c r="A241" s="217">
        <v>1</v>
      </c>
      <c r="B241" s="274"/>
      <c r="C241" s="335"/>
      <c r="D241" s="258" t="s">
        <v>163</v>
      </c>
      <c r="E241" s="258" t="s">
        <v>2</v>
      </c>
      <c r="F241" s="281">
        <v>1.45</v>
      </c>
      <c r="G241" s="259">
        <f t="shared" si="256"/>
        <v>2.7115</v>
      </c>
      <c r="H241" s="246"/>
      <c r="I241" s="236">
        <f t="shared" si="402"/>
        <v>0</v>
      </c>
      <c r="J241" s="345">
        <f t="shared" si="432"/>
        <v>737.59911488106218</v>
      </c>
      <c r="K241" s="275">
        <v>200</v>
      </c>
      <c r="L241" s="249">
        <f t="shared" ref="L241" si="470">A241*K241</f>
        <v>200</v>
      </c>
      <c r="M241" s="258">
        <v>1</v>
      </c>
      <c r="N241" s="261">
        <f t="shared" si="458"/>
        <v>1</v>
      </c>
      <c r="O241" s="262">
        <f t="shared" si="398"/>
        <v>0</v>
      </c>
      <c r="P241" s="263">
        <f>G241*L241*N241</f>
        <v>542.29999999999995</v>
      </c>
      <c r="Q241" s="241">
        <v>30000</v>
      </c>
      <c r="R241" s="241">
        <f t="shared" ref="R241" si="471">R239-L241-I241-I242+P241+O241+O242</f>
        <v>34888.721999999994</v>
      </c>
      <c r="S241" s="241">
        <f t="shared" si="377"/>
        <v>117</v>
      </c>
      <c r="T241" s="242">
        <f t="shared" si="456"/>
        <v>16.295739999999981</v>
      </c>
      <c r="Y241" s="243">
        <f>IF(T241&lt;T239,(T241-T239),0)</f>
        <v>0</v>
      </c>
      <c r="Z241" s="244"/>
      <c r="AA241" s="50">
        <v>10</v>
      </c>
      <c r="AB241" s="62">
        <v>1</v>
      </c>
    </row>
    <row r="242" spans="1:28" s="266" customFormat="1" ht="15.75" thickBot="1" x14ac:dyDescent="0.3">
      <c r="A242" s="217"/>
      <c r="B242" s="274"/>
      <c r="C242" s="336"/>
      <c r="D242" s="342" t="s">
        <v>159</v>
      </c>
      <c r="E242" s="233" t="s">
        <v>148</v>
      </c>
      <c r="F242" s="348">
        <v>1.87</v>
      </c>
      <c r="G242" s="234"/>
      <c r="H242" s="235"/>
      <c r="I242" s="265">
        <f t="shared" si="402"/>
        <v>0</v>
      </c>
      <c r="J242" s="346"/>
      <c r="K242" s="252"/>
      <c r="L242" s="253"/>
      <c r="M242" s="233">
        <v>1</v>
      </c>
      <c r="N242" s="238"/>
      <c r="O242" s="239">
        <f t="shared" si="398"/>
        <v>0</v>
      </c>
      <c r="P242" s="240"/>
      <c r="Q242" s="241"/>
      <c r="R242" s="241"/>
      <c r="S242" s="241"/>
      <c r="T242" s="242"/>
      <c r="Y242" s="243"/>
      <c r="Z242" s="244"/>
      <c r="AA242" s="50">
        <v>10</v>
      </c>
      <c r="AB242" s="62">
        <v>1</v>
      </c>
    </row>
    <row r="243" spans="1:28" s="228" customFormat="1" ht="15.75" thickBot="1" x14ac:dyDescent="0.3">
      <c r="A243" s="217">
        <v>1</v>
      </c>
      <c r="B243" s="218"/>
      <c r="C243" s="329"/>
      <c r="D243" s="258" t="s">
        <v>164</v>
      </c>
      <c r="E243" s="342" t="s">
        <v>148</v>
      </c>
      <c r="F243" s="281">
        <v>1.68</v>
      </c>
      <c r="G243" s="259">
        <f t="shared" si="256"/>
        <v>2.9567999999999999</v>
      </c>
      <c r="H243" s="246"/>
      <c r="I243" s="269">
        <f t="shared" si="402"/>
        <v>0</v>
      </c>
      <c r="J243" s="345">
        <f t="shared" si="432"/>
        <v>676.40692640692646</v>
      </c>
      <c r="K243" s="275">
        <v>500</v>
      </c>
      <c r="L243" s="249">
        <f t="shared" ref="L243" si="472">A243*K243</f>
        <v>500</v>
      </c>
      <c r="M243" s="258">
        <v>1</v>
      </c>
      <c r="N243" s="261">
        <f t="shared" si="458"/>
        <v>1</v>
      </c>
      <c r="O243" s="262">
        <f t="shared" si="398"/>
        <v>0</v>
      </c>
      <c r="P243" s="263">
        <f>G243*L243*N243</f>
        <v>1478.3999999999999</v>
      </c>
      <c r="Q243" s="241">
        <v>30000</v>
      </c>
      <c r="R243" s="241">
        <f t="shared" ref="R243" si="473">R241-L243-I243-I244+P243+O243+O244</f>
        <v>35867.121999999996</v>
      </c>
      <c r="S243" s="241">
        <f t="shared" si="377"/>
        <v>118</v>
      </c>
      <c r="T243" s="242">
        <f t="shared" si="460"/>
        <v>19.557073333333321</v>
      </c>
      <c r="Y243" s="243">
        <f>IF(T243&lt;T241,(T243-T241),0)</f>
        <v>0</v>
      </c>
      <c r="Z243" s="244"/>
      <c r="AA243" s="228">
        <v>-8</v>
      </c>
      <c r="AB243" s="231">
        <v>0</v>
      </c>
    </row>
    <row r="244" spans="1:28" s="54" customFormat="1" ht="15.75" thickBot="1" x14ac:dyDescent="0.3">
      <c r="A244" s="217"/>
      <c r="B244" s="218"/>
      <c r="C244" s="330"/>
      <c r="D244" s="233" t="s">
        <v>165</v>
      </c>
      <c r="E244" s="233" t="s">
        <v>148</v>
      </c>
      <c r="F244" s="285">
        <v>1.76</v>
      </c>
      <c r="G244" s="251"/>
      <c r="H244" s="235"/>
      <c r="I244" s="236">
        <f t="shared" si="402"/>
        <v>0</v>
      </c>
      <c r="J244" s="346"/>
      <c r="K244" s="252"/>
      <c r="L244" s="253"/>
      <c r="M244" s="233">
        <v>1</v>
      </c>
      <c r="N244" s="254"/>
      <c r="O244" s="255">
        <f t="shared" si="398"/>
        <v>0</v>
      </c>
      <c r="P244" s="256"/>
      <c r="Q244" s="241"/>
      <c r="R244" s="241"/>
      <c r="S244" s="241"/>
      <c r="T244" s="242"/>
      <c r="Y244" s="243"/>
      <c r="Z244" s="244"/>
      <c r="AA244" s="50">
        <v>-8</v>
      </c>
      <c r="AB244" s="62">
        <v>0</v>
      </c>
    </row>
    <row r="245" spans="1:28" s="54" customFormat="1" ht="13.5" customHeight="1" thickBot="1" x14ac:dyDescent="0.3">
      <c r="A245" s="217">
        <v>1</v>
      </c>
      <c r="B245" s="218"/>
      <c r="C245" s="329"/>
      <c r="D245" s="258" t="s">
        <v>164</v>
      </c>
      <c r="E245" s="233" t="s">
        <v>148</v>
      </c>
      <c r="F245" s="281">
        <v>1.68</v>
      </c>
      <c r="G245" s="259">
        <f t="shared" si="256"/>
        <v>2.8223999999999996</v>
      </c>
      <c r="H245" s="246"/>
      <c r="I245" s="236">
        <f t="shared" si="402"/>
        <v>0</v>
      </c>
      <c r="J245" s="345">
        <f t="shared" si="432"/>
        <v>708.61678004535156</v>
      </c>
      <c r="K245" s="275">
        <v>500</v>
      </c>
      <c r="L245" s="249">
        <f t="shared" ref="L245" si="474">A245*K245</f>
        <v>500</v>
      </c>
      <c r="M245" s="258">
        <v>1</v>
      </c>
      <c r="N245" s="261">
        <f t="shared" si="458"/>
        <v>1</v>
      </c>
      <c r="O245" s="262">
        <f t="shared" si="398"/>
        <v>0</v>
      </c>
      <c r="P245" s="263">
        <f>G245*L245*N245</f>
        <v>1411.1999999999998</v>
      </c>
      <c r="Q245" s="241">
        <v>30000</v>
      </c>
      <c r="R245" s="241">
        <f t="shared" ref="R245" si="475">R243-L245-I245-I246+P245+O245+O246</f>
        <v>36778.321999999993</v>
      </c>
      <c r="S245" s="241">
        <f t="shared" si="377"/>
        <v>119</v>
      </c>
      <c r="T245" s="242">
        <f t="shared" si="463"/>
        <v>22.594406666666643</v>
      </c>
      <c r="Y245" s="243">
        <f>IF(T245&lt;T243,(T245-T243),0)</f>
        <v>0</v>
      </c>
      <c r="Z245" s="244"/>
      <c r="AA245" s="50">
        <v>-8</v>
      </c>
      <c r="AB245" s="62">
        <v>0</v>
      </c>
    </row>
    <row r="246" spans="1:28" s="54" customFormat="1" ht="15.75" thickBot="1" x14ac:dyDescent="0.3">
      <c r="A246" s="217"/>
      <c r="B246" s="218"/>
      <c r="C246" s="330"/>
      <c r="D246" s="233" t="s">
        <v>166</v>
      </c>
      <c r="E246" s="233" t="s">
        <v>148</v>
      </c>
      <c r="F246" s="285">
        <v>1.68</v>
      </c>
      <c r="G246" s="251"/>
      <c r="H246" s="235"/>
      <c r="I246" s="236">
        <f t="shared" si="402"/>
        <v>0</v>
      </c>
      <c r="J246" s="346"/>
      <c r="K246" s="252"/>
      <c r="L246" s="253"/>
      <c r="M246" s="233">
        <v>1</v>
      </c>
      <c r="N246" s="254"/>
      <c r="O246" s="255">
        <f t="shared" si="398"/>
        <v>0</v>
      </c>
      <c r="P246" s="256"/>
      <c r="Q246" s="241"/>
      <c r="R246" s="241"/>
      <c r="S246" s="241"/>
      <c r="T246" s="242"/>
      <c r="Y246" s="243"/>
      <c r="Z246" s="244"/>
      <c r="AA246" s="50">
        <v>-8</v>
      </c>
      <c r="AB246" s="62">
        <v>0</v>
      </c>
    </row>
    <row r="247" spans="1:28" s="54" customFormat="1" ht="15.75" thickBot="1" x14ac:dyDescent="0.3">
      <c r="A247" s="217">
        <v>1</v>
      </c>
      <c r="B247" s="218"/>
      <c r="C247" s="329"/>
      <c r="D247" s="233" t="s">
        <v>165</v>
      </c>
      <c r="E247" s="233" t="s">
        <v>148</v>
      </c>
      <c r="F247" s="281">
        <v>1.76</v>
      </c>
      <c r="G247" s="259">
        <f t="shared" si="256"/>
        <v>2.9567999999999999</v>
      </c>
      <c r="H247" s="246"/>
      <c r="I247" s="236">
        <f t="shared" si="402"/>
        <v>0</v>
      </c>
      <c r="J247" s="345">
        <f t="shared" si="432"/>
        <v>676.40692640692646</v>
      </c>
      <c r="K247" s="275">
        <v>500</v>
      </c>
      <c r="L247" s="249">
        <f t="shared" ref="L247" si="476">A247*K247</f>
        <v>500</v>
      </c>
      <c r="M247" s="258">
        <v>1</v>
      </c>
      <c r="N247" s="261">
        <f t="shared" si="458"/>
        <v>1</v>
      </c>
      <c r="O247" s="262">
        <f t="shared" si="398"/>
        <v>0</v>
      </c>
      <c r="P247" s="263">
        <f>G247*L247*N247</f>
        <v>1478.3999999999999</v>
      </c>
      <c r="Q247" s="241">
        <v>30000</v>
      </c>
      <c r="R247" s="241">
        <f t="shared" ref="R247" si="477">R245-L247-I247-I248+P247+O247+O248</f>
        <v>37756.721999999994</v>
      </c>
      <c r="S247" s="241">
        <f t="shared" si="377"/>
        <v>120</v>
      </c>
      <c r="T247" s="242">
        <f t="shared" si="466"/>
        <v>25.855739999999983</v>
      </c>
      <c r="Y247" s="243">
        <f>IF(T247&lt;T245,(T247-T245),0)</f>
        <v>0</v>
      </c>
      <c r="Z247" s="244"/>
      <c r="AA247" s="50">
        <v>-8</v>
      </c>
      <c r="AB247" s="62">
        <v>0</v>
      </c>
    </row>
    <row r="248" spans="1:28" s="54" customFormat="1" ht="15.75" thickBot="1" x14ac:dyDescent="0.3">
      <c r="A248" s="217"/>
      <c r="B248" s="218"/>
      <c r="C248" s="330"/>
      <c r="D248" s="233" t="s">
        <v>166</v>
      </c>
      <c r="E248" s="233" t="s">
        <v>148</v>
      </c>
      <c r="F248" s="285">
        <v>1.68</v>
      </c>
      <c r="G248" s="251"/>
      <c r="H248" s="235"/>
      <c r="I248" s="236">
        <f t="shared" si="402"/>
        <v>0</v>
      </c>
      <c r="J248" s="346"/>
      <c r="K248" s="252"/>
      <c r="L248" s="253"/>
      <c r="M248" s="233">
        <v>1</v>
      </c>
      <c r="N248" s="254"/>
      <c r="O248" s="255">
        <f t="shared" si="398"/>
        <v>0</v>
      </c>
      <c r="P248" s="256"/>
      <c r="Q248" s="241"/>
      <c r="R248" s="241"/>
      <c r="S248" s="241"/>
      <c r="T248" s="242"/>
      <c r="Y248" s="243"/>
      <c r="Z248" s="244"/>
      <c r="AA248" s="50">
        <v>-8</v>
      </c>
      <c r="AB248" s="62">
        <v>0</v>
      </c>
    </row>
    <row r="249" spans="1:28" s="54" customFormat="1" ht="15.75" thickBot="1" x14ac:dyDescent="0.3">
      <c r="A249" s="217">
        <v>1</v>
      </c>
      <c r="B249" s="349"/>
      <c r="C249" s="329"/>
      <c r="D249" s="258" t="s">
        <v>167</v>
      </c>
      <c r="E249" s="233" t="s">
        <v>148</v>
      </c>
      <c r="F249" s="281">
        <v>1.58</v>
      </c>
      <c r="G249" s="259">
        <f t="shared" si="256"/>
        <v>2.9546000000000001</v>
      </c>
      <c r="H249" s="246"/>
      <c r="I249" s="236">
        <f t="shared" si="402"/>
        <v>0</v>
      </c>
      <c r="J249" s="345">
        <f t="shared" si="432"/>
        <v>676.91058011236714</v>
      </c>
      <c r="K249" s="275">
        <v>500</v>
      </c>
      <c r="L249" s="249">
        <f t="shared" ref="L249" si="478">A249*K249</f>
        <v>500</v>
      </c>
      <c r="M249" s="258">
        <v>0</v>
      </c>
      <c r="N249" s="261">
        <f t="shared" si="458"/>
        <v>0</v>
      </c>
      <c r="O249" s="262">
        <f t="shared" si="398"/>
        <v>0</v>
      </c>
      <c r="P249" s="263">
        <f>G249*L249*N249</f>
        <v>0</v>
      </c>
      <c r="Q249" s="241">
        <v>30000</v>
      </c>
      <c r="R249" s="241">
        <f t="shared" ref="R249" si="479">R247-L249-I249-I250+P249+O249+O250</f>
        <v>37256.721999999994</v>
      </c>
      <c r="S249" s="241">
        <f t="shared" si="377"/>
        <v>121</v>
      </c>
      <c r="T249" s="242">
        <f t="shared" ref="T249" si="480">((R249-Q249)/Q249)*100</f>
        <v>24.189073333333315</v>
      </c>
      <c r="Y249" s="243">
        <f>IF(T249&lt;T247,(T249-T247),0)</f>
        <v>-1.6666666666666679</v>
      </c>
      <c r="Z249" s="244"/>
      <c r="AA249" s="50">
        <v>-8</v>
      </c>
      <c r="AB249" s="62">
        <v>0</v>
      </c>
    </row>
    <row r="250" spans="1:28" s="54" customFormat="1" ht="15.75" thickBot="1" x14ac:dyDescent="0.3">
      <c r="A250" s="217"/>
      <c r="B250" s="349"/>
      <c r="C250" s="330"/>
      <c r="D250" s="233" t="s">
        <v>168</v>
      </c>
      <c r="E250" s="233" t="s">
        <v>148</v>
      </c>
      <c r="F250" s="285">
        <v>1.87</v>
      </c>
      <c r="G250" s="251"/>
      <c r="H250" s="235"/>
      <c r="I250" s="236">
        <f t="shared" si="402"/>
        <v>0</v>
      </c>
      <c r="J250" s="346"/>
      <c r="K250" s="252"/>
      <c r="L250" s="253"/>
      <c r="M250" s="233">
        <v>0</v>
      </c>
      <c r="N250" s="254"/>
      <c r="O250" s="255">
        <f t="shared" si="398"/>
        <v>0</v>
      </c>
      <c r="P250" s="256"/>
      <c r="Q250" s="241"/>
      <c r="R250" s="241"/>
      <c r="S250" s="241"/>
      <c r="T250" s="242"/>
      <c r="Y250" s="243"/>
      <c r="Z250" s="244"/>
      <c r="AA250" s="50">
        <v>-8</v>
      </c>
      <c r="AB250" s="62">
        <v>0</v>
      </c>
    </row>
    <row r="251" spans="1:28" s="54" customFormat="1" ht="15.75" thickBot="1" x14ac:dyDescent="0.3">
      <c r="A251" s="217">
        <v>1</v>
      </c>
      <c r="B251" s="349"/>
      <c r="C251" s="329"/>
      <c r="D251" s="258" t="s">
        <v>167</v>
      </c>
      <c r="E251" s="233" t="s">
        <v>148</v>
      </c>
      <c r="F251" s="281">
        <v>1.58</v>
      </c>
      <c r="G251" s="259">
        <f t="shared" si="256"/>
        <v>3.0493999999999999</v>
      </c>
      <c r="H251" s="246"/>
      <c r="I251" s="236">
        <f t="shared" si="402"/>
        <v>0</v>
      </c>
      <c r="J251" s="345">
        <f t="shared" si="432"/>
        <v>655.86672788089459</v>
      </c>
      <c r="K251" s="275">
        <v>500</v>
      </c>
      <c r="L251" s="249">
        <f t="shared" ref="L251" si="481">A251*K251</f>
        <v>500</v>
      </c>
      <c r="M251" s="258">
        <v>0</v>
      </c>
      <c r="N251" s="261">
        <f t="shared" si="458"/>
        <v>0</v>
      </c>
      <c r="O251" s="262">
        <f t="shared" si="398"/>
        <v>0</v>
      </c>
      <c r="P251" s="263">
        <f>G251*L251*N251</f>
        <v>0</v>
      </c>
      <c r="Q251" s="241">
        <v>30000</v>
      </c>
      <c r="R251" s="241">
        <f t="shared" ref="R251" si="482">R249-L251-I251-I252+P251+O251+O252</f>
        <v>36756.721999999994</v>
      </c>
      <c r="S251" s="241">
        <f t="shared" ref="S251:S313" si="483">S249+A251</f>
        <v>122</v>
      </c>
      <c r="T251" s="242">
        <f t="shared" si="456"/>
        <v>22.522406666666647</v>
      </c>
      <c r="Y251" s="243">
        <f>IF(T251&lt;T249,(T251-T249),0)</f>
        <v>-1.6666666666666679</v>
      </c>
      <c r="Z251" s="244"/>
      <c r="AA251" s="50">
        <v>-8</v>
      </c>
      <c r="AB251" s="62">
        <v>0</v>
      </c>
    </row>
    <row r="252" spans="1:28" s="54" customFormat="1" ht="15.75" thickBot="1" x14ac:dyDescent="0.3">
      <c r="A252" s="217"/>
      <c r="B252" s="349"/>
      <c r="C252" s="330"/>
      <c r="D252" s="233" t="s">
        <v>169</v>
      </c>
      <c r="E252" s="233" t="s">
        <v>148</v>
      </c>
      <c r="F252" s="285">
        <v>1.93</v>
      </c>
      <c r="G252" s="251"/>
      <c r="H252" s="235"/>
      <c r="I252" s="236">
        <f t="shared" si="402"/>
        <v>0</v>
      </c>
      <c r="J252" s="346"/>
      <c r="K252" s="252"/>
      <c r="L252" s="253"/>
      <c r="M252" s="233">
        <v>1</v>
      </c>
      <c r="N252" s="254"/>
      <c r="O252" s="255">
        <f t="shared" si="398"/>
        <v>0</v>
      </c>
      <c r="P252" s="256"/>
      <c r="Q252" s="241"/>
      <c r="R252" s="241"/>
      <c r="S252" s="241"/>
      <c r="T252" s="242"/>
      <c r="Y252" s="243"/>
      <c r="Z252" s="244"/>
      <c r="AA252" s="50">
        <v>-8</v>
      </c>
      <c r="AB252" s="62">
        <v>0</v>
      </c>
    </row>
    <row r="253" spans="1:28" s="54" customFormat="1" ht="15.75" thickBot="1" x14ac:dyDescent="0.3">
      <c r="A253" s="217">
        <v>1</v>
      </c>
      <c r="B253" s="349"/>
      <c r="C253" s="329"/>
      <c r="D253" s="233" t="s">
        <v>168</v>
      </c>
      <c r="E253" s="233" t="s">
        <v>148</v>
      </c>
      <c r="F253" s="281">
        <v>1.87</v>
      </c>
      <c r="G253" s="259">
        <f t="shared" si="256"/>
        <v>3.6091000000000002</v>
      </c>
      <c r="H253" s="246"/>
      <c r="I253" s="236">
        <f t="shared" si="402"/>
        <v>0</v>
      </c>
      <c r="J253" s="345">
        <f t="shared" si="432"/>
        <v>554.15477542877727</v>
      </c>
      <c r="K253" s="275">
        <v>500</v>
      </c>
      <c r="L253" s="249">
        <f t="shared" ref="L253" si="484">A253*K253</f>
        <v>500</v>
      </c>
      <c r="M253" s="258">
        <v>0</v>
      </c>
      <c r="N253" s="261">
        <f t="shared" si="458"/>
        <v>0</v>
      </c>
      <c r="O253" s="262">
        <f t="shared" si="398"/>
        <v>0</v>
      </c>
      <c r="P253" s="263">
        <f>G253*L253*N253</f>
        <v>0</v>
      </c>
      <c r="Q253" s="241">
        <v>30000</v>
      </c>
      <c r="R253" s="241">
        <f t="shared" ref="R253" si="485">R251-L253-I253-I254+P253+O253+O254</f>
        <v>36256.721999999994</v>
      </c>
      <c r="S253" s="241">
        <f t="shared" si="483"/>
        <v>123</v>
      </c>
      <c r="T253" s="242">
        <f t="shared" si="460"/>
        <v>20.85573999999998</v>
      </c>
      <c r="Y253" s="243">
        <f>IF(T253&lt;T251,(T253-T251),0)</f>
        <v>-1.6666666666666679</v>
      </c>
      <c r="Z253" s="244"/>
      <c r="AA253" s="50">
        <v>-8</v>
      </c>
      <c r="AB253" s="62">
        <v>0</v>
      </c>
    </row>
    <row r="254" spans="1:28" s="54" customFormat="1" ht="15.75" thickBot="1" x14ac:dyDescent="0.3">
      <c r="A254" s="217"/>
      <c r="B254" s="349"/>
      <c r="C254" s="330"/>
      <c r="D254" s="233" t="s">
        <v>169</v>
      </c>
      <c r="E254" s="233" t="s">
        <v>148</v>
      </c>
      <c r="F254" s="285">
        <v>1.93</v>
      </c>
      <c r="G254" s="251"/>
      <c r="H254" s="235"/>
      <c r="I254" s="236">
        <f t="shared" si="402"/>
        <v>0</v>
      </c>
      <c r="J254" s="346"/>
      <c r="K254" s="252"/>
      <c r="L254" s="253"/>
      <c r="M254" s="233">
        <v>1</v>
      </c>
      <c r="N254" s="254"/>
      <c r="O254" s="255">
        <f t="shared" si="398"/>
        <v>0</v>
      </c>
      <c r="P254" s="256"/>
      <c r="Q254" s="241"/>
      <c r="R254" s="241"/>
      <c r="S254" s="241"/>
      <c r="T254" s="242"/>
      <c r="Y254" s="243"/>
      <c r="Z254" s="244"/>
      <c r="AA254" s="50">
        <v>-8</v>
      </c>
      <c r="AB254" s="62">
        <v>0</v>
      </c>
    </row>
    <row r="255" spans="1:28" s="54" customFormat="1" ht="15.75" thickBot="1" x14ac:dyDescent="0.3">
      <c r="A255" s="217">
        <v>1</v>
      </c>
      <c r="B255" s="350"/>
      <c r="C255" s="329"/>
      <c r="D255" s="258" t="s">
        <v>170</v>
      </c>
      <c r="E255" s="233" t="s">
        <v>148</v>
      </c>
      <c r="F255" s="281">
        <v>1.5</v>
      </c>
      <c r="G255" s="259">
        <f t="shared" si="256"/>
        <v>2.9550000000000001</v>
      </c>
      <c r="H255" s="246"/>
      <c r="I255" s="236">
        <f t="shared" si="402"/>
        <v>0</v>
      </c>
      <c r="J255" s="345">
        <f t="shared" si="432"/>
        <v>676.81895093062599</v>
      </c>
      <c r="K255" s="275">
        <v>880</v>
      </c>
      <c r="L255" s="249">
        <f t="shared" ref="L255" si="486">A255*K255</f>
        <v>880</v>
      </c>
      <c r="M255" s="258">
        <v>1</v>
      </c>
      <c r="N255" s="261">
        <f t="shared" si="458"/>
        <v>0</v>
      </c>
      <c r="O255" s="262">
        <f t="shared" si="398"/>
        <v>0</v>
      </c>
      <c r="P255" s="263">
        <f>G255*L255*N255</f>
        <v>0</v>
      </c>
      <c r="Q255" s="241">
        <v>30000</v>
      </c>
      <c r="R255" s="241">
        <f t="shared" ref="R255" si="487">R253-L255-I255-I256+P255+O255+O256</f>
        <v>35376.721999999994</v>
      </c>
      <c r="S255" s="241">
        <f t="shared" si="483"/>
        <v>124</v>
      </c>
      <c r="T255" s="242">
        <f t="shared" si="463"/>
        <v>17.922406666666649</v>
      </c>
      <c r="Y255" s="243">
        <f>IF(T255&lt;T253,(T255-T253),0)</f>
        <v>-2.93333333333333</v>
      </c>
      <c r="Z255" s="244"/>
      <c r="AA255" s="50">
        <v>-8</v>
      </c>
      <c r="AB255" s="62">
        <v>0</v>
      </c>
    </row>
    <row r="256" spans="1:28" s="54" customFormat="1" ht="15.75" thickBot="1" x14ac:dyDescent="0.3">
      <c r="A256" s="217"/>
      <c r="B256" s="350"/>
      <c r="C256" s="330"/>
      <c r="D256" s="233" t="s">
        <v>171</v>
      </c>
      <c r="E256" s="233" t="s">
        <v>2</v>
      </c>
      <c r="F256" s="285">
        <v>1.97</v>
      </c>
      <c r="G256" s="251"/>
      <c r="H256" s="235"/>
      <c r="I256" s="236">
        <f t="shared" si="402"/>
        <v>0</v>
      </c>
      <c r="J256" s="346"/>
      <c r="K256" s="252"/>
      <c r="L256" s="253"/>
      <c r="M256" s="233">
        <v>0</v>
      </c>
      <c r="N256" s="254"/>
      <c r="O256" s="255">
        <f t="shared" si="398"/>
        <v>0</v>
      </c>
      <c r="P256" s="256"/>
      <c r="Q256" s="241"/>
      <c r="R256" s="241"/>
      <c r="S256" s="241"/>
      <c r="T256" s="242"/>
      <c r="Y256" s="243"/>
      <c r="Z256" s="244"/>
      <c r="AA256" s="50">
        <v>-8</v>
      </c>
      <c r="AB256" s="62">
        <v>0</v>
      </c>
    </row>
    <row r="257" spans="1:28" s="54" customFormat="1" ht="15.75" thickBot="1" x14ac:dyDescent="0.3">
      <c r="A257" s="217">
        <v>1</v>
      </c>
      <c r="B257" s="350"/>
      <c r="C257" s="329"/>
      <c r="D257" s="258" t="s">
        <v>170</v>
      </c>
      <c r="E257" s="233" t="s">
        <v>148</v>
      </c>
      <c r="F257" s="281">
        <v>1.5</v>
      </c>
      <c r="G257" s="259">
        <f t="shared" si="256"/>
        <v>2.79</v>
      </c>
      <c r="H257" s="246"/>
      <c r="I257" s="236">
        <f t="shared" si="402"/>
        <v>0</v>
      </c>
      <c r="J257" s="345">
        <f t="shared" si="432"/>
        <v>716.84587813620067</v>
      </c>
      <c r="K257" s="275">
        <v>880</v>
      </c>
      <c r="L257" s="249">
        <f t="shared" ref="L257" si="488">A257*K257</f>
        <v>880</v>
      </c>
      <c r="M257" s="258">
        <v>1</v>
      </c>
      <c r="N257" s="261">
        <f t="shared" si="458"/>
        <v>0</v>
      </c>
      <c r="O257" s="262">
        <f t="shared" si="398"/>
        <v>0</v>
      </c>
      <c r="P257" s="263">
        <f>G257*L257*N257</f>
        <v>0</v>
      </c>
      <c r="Q257" s="241">
        <v>30000</v>
      </c>
      <c r="R257" s="241">
        <f t="shared" ref="R257" si="489">R255-L257-I257-I258+P257+O257+O258</f>
        <v>34496.721999999994</v>
      </c>
      <c r="S257" s="241">
        <f t="shared" si="483"/>
        <v>125</v>
      </c>
      <c r="T257" s="242">
        <f t="shared" si="466"/>
        <v>14.989073333333314</v>
      </c>
      <c r="Y257" s="243">
        <f>IF(T257&lt;T255,(T257-T255),0)</f>
        <v>-2.9333333333333353</v>
      </c>
      <c r="Z257" s="244"/>
      <c r="AA257" s="50">
        <v>-8</v>
      </c>
      <c r="AB257" s="62">
        <v>0</v>
      </c>
    </row>
    <row r="258" spans="1:28" s="54" customFormat="1" ht="15.75" thickBot="1" x14ac:dyDescent="0.3">
      <c r="A258" s="217"/>
      <c r="B258" s="350"/>
      <c r="C258" s="330"/>
      <c r="D258" s="233" t="s">
        <v>172</v>
      </c>
      <c r="E258" s="233" t="s">
        <v>148</v>
      </c>
      <c r="F258" s="285">
        <v>1.86</v>
      </c>
      <c r="G258" s="251"/>
      <c r="H258" s="235"/>
      <c r="I258" s="236">
        <f t="shared" si="402"/>
        <v>0</v>
      </c>
      <c r="J258" s="346"/>
      <c r="K258" s="252"/>
      <c r="L258" s="253"/>
      <c r="M258" s="233">
        <v>0</v>
      </c>
      <c r="N258" s="254"/>
      <c r="O258" s="255">
        <f t="shared" si="398"/>
        <v>0</v>
      </c>
      <c r="P258" s="256"/>
      <c r="Q258" s="241"/>
      <c r="R258" s="241"/>
      <c r="S258" s="241"/>
      <c r="T258" s="242"/>
      <c r="Y258" s="243"/>
      <c r="Z258" s="244"/>
      <c r="AA258" s="50">
        <v>-8</v>
      </c>
      <c r="AB258" s="62">
        <v>0</v>
      </c>
    </row>
    <row r="259" spans="1:28" s="54" customFormat="1" ht="15.75" thickBot="1" x14ac:dyDescent="0.3">
      <c r="A259" s="217">
        <v>1</v>
      </c>
      <c r="B259" s="350"/>
      <c r="C259" s="329"/>
      <c r="D259" s="233" t="s">
        <v>171</v>
      </c>
      <c r="E259" s="233" t="s">
        <v>2</v>
      </c>
      <c r="F259" s="281">
        <v>1.97</v>
      </c>
      <c r="G259" s="259">
        <f t="shared" si="256"/>
        <v>3.6642000000000001</v>
      </c>
      <c r="H259" s="246"/>
      <c r="I259" s="236">
        <f t="shared" si="402"/>
        <v>0</v>
      </c>
      <c r="J259" s="345">
        <f t="shared" si="432"/>
        <v>545.82173462147261</v>
      </c>
      <c r="K259" s="275">
        <v>880</v>
      </c>
      <c r="L259" s="249">
        <f t="shared" ref="L259:L321" si="490">A259*K259</f>
        <v>880</v>
      </c>
      <c r="M259" s="258">
        <v>0</v>
      </c>
      <c r="N259" s="261">
        <f t="shared" si="458"/>
        <v>0</v>
      </c>
      <c r="O259" s="262">
        <f t="shared" si="398"/>
        <v>0</v>
      </c>
      <c r="P259" s="263">
        <f>G259*L259*N259</f>
        <v>0</v>
      </c>
      <c r="Q259" s="241">
        <v>30000</v>
      </c>
      <c r="R259" s="241">
        <f t="shared" ref="R259" si="491">R257-L259-I259-I260+P259+O259+O260</f>
        <v>33616.721999999994</v>
      </c>
      <c r="S259" s="241">
        <f t="shared" si="483"/>
        <v>126</v>
      </c>
      <c r="T259" s="242">
        <f t="shared" ref="T259" si="492">((R259-Q259)/Q259)*100</f>
        <v>12.055739999999982</v>
      </c>
      <c r="Y259" s="243">
        <f>IF(T259&lt;T257,(T259-T257),0)</f>
        <v>-2.9333333333333318</v>
      </c>
      <c r="Z259" s="244"/>
      <c r="AA259" s="50">
        <v>-8</v>
      </c>
      <c r="AB259" s="62">
        <v>0</v>
      </c>
    </row>
    <row r="260" spans="1:28" s="266" customFormat="1" ht="15.75" thickBot="1" x14ac:dyDescent="0.3">
      <c r="A260" s="217"/>
      <c r="B260" s="350"/>
      <c r="C260" s="330"/>
      <c r="D260" s="233" t="s">
        <v>172</v>
      </c>
      <c r="E260" s="233" t="s">
        <v>148</v>
      </c>
      <c r="F260" s="285">
        <v>1.86</v>
      </c>
      <c r="G260" s="234"/>
      <c r="H260" s="235"/>
      <c r="I260" s="265">
        <f t="shared" si="402"/>
        <v>0</v>
      </c>
      <c r="J260" s="346"/>
      <c r="K260" s="252"/>
      <c r="L260" s="253"/>
      <c r="M260" s="233">
        <v>0</v>
      </c>
      <c r="N260" s="238"/>
      <c r="O260" s="239">
        <f t="shared" si="398"/>
        <v>0</v>
      </c>
      <c r="P260" s="240"/>
      <c r="Q260" s="241"/>
      <c r="R260" s="241"/>
      <c r="S260" s="241"/>
      <c r="T260" s="242"/>
      <c r="Y260" s="243"/>
      <c r="Z260" s="244"/>
      <c r="AA260" s="50">
        <v>-8</v>
      </c>
      <c r="AB260" s="62">
        <v>0</v>
      </c>
    </row>
    <row r="261" spans="1:28" s="228" customFormat="1" x14ac:dyDescent="0.25">
      <c r="A261" s="217">
        <v>1</v>
      </c>
      <c r="B261" s="274"/>
      <c r="C261" s="351"/>
      <c r="D261" s="258" t="s">
        <v>174</v>
      </c>
      <c r="E261" s="258" t="s">
        <v>2</v>
      </c>
      <c r="F261" s="281">
        <v>2.02</v>
      </c>
      <c r="G261" s="259">
        <f t="shared" si="256"/>
        <v>3.1310000000000002</v>
      </c>
      <c r="H261" s="246"/>
      <c r="I261" s="269">
        <f t="shared" si="402"/>
        <v>0</v>
      </c>
      <c r="J261" s="345">
        <f t="shared" si="432"/>
        <v>638.77355477483229</v>
      </c>
      <c r="K261" s="352">
        <v>770</v>
      </c>
      <c r="L261" s="261">
        <f t="shared" si="490"/>
        <v>770</v>
      </c>
      <c r="M261" s="258">
        <v>0</v>
      </c>
      <c r="N261" s="261">
        <f t="shared" si="458"/>
        <v>0</v>
      </c>
      <c r="O261" s="262">
        <f t="shared" si="398"/>
        <v>0</v>
      </c>
      <c r="P261" s="263">
        <f>G261*L261*N261</f>
        <v>0</v>
      </c>
      <c r="Q261" s="241">
        <v>30000</v>
      </c>
      <c r="R261" s="241">
        <f t="shared" ref="R261" si="493">R259-L261-I261-I262+P261+O261+O262</f>
        <v>32846.721999999994</v>
      </c>
      <c r="S261" s="241">
        <f t="shared" si="483"/>
        <v>127</v>
      </c>
      <c r="T261" s="242">
        <f t="shared" si="456"/>
        <v>9.4890733333333142</v>
      </c>
      <c r="Y261" s="243">
        <f>IF(T261&lt;T259,(T261-T259),0)</f>
        <v>-2.5666666666666682</v>
      </c>
      <c r="Z261" s="244"/>
      <c r="AA261" s="228">
        <v>22</v>
      </c>
      <c r="AB261" s="231">
        <v>1</v>
      </c>
    </row>
    <row r="262" spans="1:28" s="54" customFormat="1" ht="15.75" thickBot="1" x14ac:dyDescent="0.3">
      <c r="A262" s="217"/>
      <c r="B262" s="274"/>
      <c r="C262" s="353"/>
      <c r="D262" s="233" t="s">
        <v>175</v>
      </c>
      <c r="E262" s="233" t="s">
        <v>148</v>
      </c>
      <c r="F262" s="285">
        <v>1.55</v>
      </c>
      <c r="G262" s="251"/>
      <c r="H262" s="235"/>
      <c r="I262" s="236">
        <f t="shared" si="402"/>
        <v>0</v>
      </c>
      <c r="J262" s="346"/>
      <c r="K262" s="354"/>
      <c r="L262" s="254"/>
      <c r="M262" s="233">
        <v>1</v>
      </c>
      <c r="N262" s="254"/>
      <c r="O262" s="255">
        <f t="shared" si="398"/>
        <v>0</v>
      </c>
      <c r="P262" s="256"/>
      <c r="Q262" s="241"/>
      <c r="R262" s="241"/>
      <c r="S262" s="241"/>
      <c r="T262" s="242"/>
      <c r="Y262" s="243"/>
      <c r="Z262" s="244"/>
      <c r="AA262" s="50">
        <v>22</v>
      </c>
      <c r="AB262" s="62">
        <v>1</v>
      </c>
    </row>
    <row r="263" spans="1:28" s="54" customFormat="1" x14ac:dyDescent="0.25">
      <c r="A263" s="217">
        <v>1</v>
      </c>
      <c r="B263" s="274"/>
      <c r="C263" s="351"/>
      <c r="D263" s="258" t="s">
        <v>174</v>
      </c>
      <c r="E263" s="258" t="s">
        <v>2</v>
      </c>
      <c r="F263" s="281">
        <v>2.02</v>
      </c>
      <c r="G263" s="259">
        <f t="shared" si="256"/>
        <v>2.02</v>
      </c>
      <c r="H263" s="246"/>
      <c r="I263" s="236">
        <f t="shared" si="402"/>
        <v>0</v>
      </c>
      <c r="J263" s="345">
        <f t="shared" si="432"/>
        <v>990.09900990099004</v>
      </c>
      <c r="K263" s="352">
        <v>770</v>
      </c>
      <c r="L263" s="261">
        <f t="shared" si="490"/>
        <v>770</v>
      </c>
      <c r="M263" s="258">
        <v>0</v>
      </c>
      <c r="N263" s="261">
        <f t="shared" si="458"/>
        <v>0</v>
      </c>
      <c r="O263" s="262">
        <f t="shared" si="398"/>
        <v>0</v>
      </c>
      <c r="P263" s="263">
        <f>G263*L263*N263</f>
        <v>0</v>
      </c>
      <c r="Q263" s="241">
        <v>30000</v>
      </c>
      <c r="R263" s="241">
        <f t="shared" ref="R263" si="494">R261-L263-I263-I264+P263+O263+O264</f>
        <v>32076.721999999994</v>
      </c>
      <c r="S263" s="241">
        <f t="shared" si="483"/>
        <v>128</v>
      </c>
      <c r="T263" s="242">
        <f t="shared" si="460"/>
        <v>6.9224066666666477</v>
      </c>
      <c r="Y263" s="243">
        <f>IF(T263&lt;T261,(T263-T261),0)</f>
        <v>-2.5666666666666664</v>
      </c>
      <c r="Z263" s="244">
        <v>-19</v>
      </c>
      <c r="AA263" s="50">
        <v>22</v>
      </c>
      <c r="AB263" s="62">
        <v>1</v>
      </c>
    </row>
    <row r="264" spans="1:28" s="54" customFormat="1" ht="15.75" thickBot="1" x14ac:dyDescent="0.3">
      <c r="A264" s="217"/>
      <c r="B264" s="274"/>
      <c r="C264" s="353"/>
      <c r="D264" s="233" t="s">
        <v>176</v>
      </c>
      <c r="E264" s="233" t="s">
        <v>148</v>
      </c>
      <c r="F264" s="285">
        <v>1</v>
      </c>
      <c r="G264" s="251"/>
      <c r="H264" s="235"/>
      <c r="I264" s="236">
        <f t="shared" si="402"/>
        <v>0</v>
      </c>
      <c r="J264" s="346"/>
      <c r="K264" s="354"/>
      <c r="L264" s="254"/>
      <c r="M264" s="233">
        <v>1</v>
      </c>
      <c r="N264" s="254"/>
      <c r="O264" s="255">
        <f t="shared" ref="O264:O327" si="495">F264*H264*M264</f>
        <v>0</v>
      </c>
      <c r="P264" s="256"/>
      <c r="Q264" s="241"/>
      <c r="R264" s="241"/>
      <c r="S264" s="241"/>
      <c r="T264" s="242"/>
      <c r="Y264" s="243"/>
      <c r="Z264" s="244"/>
      <c r="AA264" s="50">
        <v>22</v>
      </c>
      <c r="AB264" s="62">
        <v>1</v>
      </c>
    </row>
    <row r="265" spans="1:28" s="54" customFormat="1" ht="15.75" thickBot="1" x14ac:dyDescent="0.3">
      <c r="A265" s="217">
        <v>1</v>
      </c>
      <c r="B265" s="274"/>
      <c r="C265" s="351"/>
      <c r="D265" s="233" t="s">
        <v>175</v>
      </c>
      <c r="E265" s="233" t="s">
        <v>148</v>
      </c>
      <c r="F265" s="285">
        <v>1.55</v>
      </c>
      <c r="G265" s="259">
        <f t="shared" si="256"/>
        <v>1.55</v>
      </c>
      <c r="H265" s="246"/>
      <c r="I265" s="236">
        <f t="shared" si="402"/>
        <v>0</v>
      </c>
      <c r="J265" s="345">
        <f t="shared" si="432"/>
        <v>1290.3225806451612</v>
      </c>
      <c r="K265" s="352">
        <v>770</v>
      </c>
      <c r="L265" s="261">
        <f t="shared" si="490"/>
        <v>770</v>
      </c>
      <c r="M265" s="258">
        <v>1</v>
      </c>
      <c r="N265" s="261">
        <f t="shared" si="458"/>
        <v>1</v>
      </c>
      <c r="O265" s="262">
        <f t="shared" si="495"/>
        <v>0</v>
      </c>
      <c r="P265" s="263">
        <f>G265*L265*N265</f>
        <v>1193.5</v>
      </c>
      <c r="Q265" s="241">
        <v>30000</v>
      </c>
      <c r="R265" s="241">
        <f t="shared" ref="R265" si="496">R263-L265-I265-I266+P265+O265+O266</f>
        <v>32500.221999999994</v>
      </c>
      <c r="S265" s="241">
        <f t="shared" si="483"/>
        <v>129</v>
      </c>
      <c r="T265" s="242">
        <f t="shared" si="463"/>
        <v>8.3340733333333148</v>
      </c>
      <c r="Y265" s="243">
        <f>IF(T265&lt;T263,(T265-T263),0)</f>
        <v>0</v>
      </c>
      <c r="Z265" s="244"/>
      <c r="AA265" s="50">
        <v>22</v>
      </c>
      <c r="AB265" s="62">
        <v>1</v>
      </c>
    </row>
    <row r="266" spans="1:28" s="54" customFormat="1" ht="15.75" thickBot="1" x14ac:dyDescent="0.3">
      <c r="A266" s="217"/>
      <c r="B266" s="274"/>
      <c r="C266" s="353"/>
      <c r="D266" s="233" t="s">
        <v>176</v>
      </c>
      <c r="E266" s="233" t="s">
        <v>148</v>
      </c>
      <c r="F266" s="285">
        <v>1</v>
      </c>
      <c r="G266" s="251"/>
      <c r="H266" s="235"/>
      <c r="I266" s="236">
        <f t="shared" ref="I266:I329" si="497">H266*B266</f>
        <v>0</v>
      </c>
      <c r="J266" s="346"/>
      <c r="K266" s="354"/>
      <c r="L266" s="254"/>
      <c r="M266" s="233">
        <v>1</v>
      </c>
      <c r="N266" s="254"/>
      <c r="O266" s="255">
        <f t="shared" si="495"/>
        <v>0</v>
      </c>
      <c r="P266" s="256"/>
      <c r="Q266" s="241"/>
      <c r="R266" s="241"/>
      <c r="S266" s="241"/>
      <c r="T266" s="242"/>
      <c r="Y266" s="243"/>
      <c r="Z266" s="244"/>
      <c r="AA266" s="50">
        <v>22</v>
      </c>
      <c r="AB266" s="62">
        <v>1</v>
      </c>
    </row>
    <row r="267" spans="1:28" s="54" customFormat="1" x14ac:dyDescent="0.25">
      <c r="A267" s="217">
        <v>1</v>
      </c>
      <c r="B267" s="274"/>
      <c r="C267" s="355"/>
      <c r="D267" s="258" t="s">
        <v>177</v>
      </c>
      <c r="E267" s="258" t="s">
        <v>148</v>
      </c>
      <c r="F267" s="281">
        <v>1.82</v>
      </c>
      <c r="G267" s="259">
        <f t="shared" si="256"/>
        <v>3.2942</v>
      </c>
      <c r="H267" s="246"/>
      <c r="I267" s="236">
        <f t="shared" si="497"/>
        <v>0</v>
      </c>
      <c r="J267" s="345">
        <f t="shared" si="432"/>
        <v>607.12767895088336</v>
      </c>
      <c r="K267" s="352">
        <v>770</v>
      </c>
      <c r="L267" s="261">
        <f t="shared" si="490"/>
        <v>770</v>
      </c>
      <c r="M267" s="258">
        <v>1</v>
      </c>
      <c r="N267" s="261">
        <f t="shared" si="458"/>
        <v>1</v>
      </c>
      <c r="O267" s="262">
        <f t="shared" si="495"/>
        <v>0</v>
      </c>
      <c r="P267" s="263">
        <f>G267*L267*N267</f>
        <v>2536.5340000000001</v>
      </c>
      <c r="Q267" s="241">
        <v>30000</v>
      </c>
      <c r="R267" s="241">
        <f t="shared" ref="R267" si="498">R265-L267-I267-I268+P267+O267+O268</f>
        <v>34266.755999999994</v>
      </c>
      <c r="S267" s="241">
        <f t="shared" si="483"/>
        <v>130</v>
      </c>
      <c r="T267" s="242">
        <f t="shared" si="466"/>
        <v>14.22251999999998</v>
      </c>
      <c r="Y267" s="243">
        <f>IF(T267&lt;T265,(T267-T265),0)</f>
        <v>0</v>
      </c>
      <c r="Z267" s="244"/>
      <c r="AA267" s="50">
        <v>22</v>
      </c>
      <c r="AB267" s="62">
        <v>1</v>
      </c>
    </row>
    <row r="268" spans="1:28" s="54" customFormat="1" ht="15.75" thickBot="1" x14ac:dyDescent="0.3">
      <c r="A268" s="217"/>
      <c r="B268" s="274"/>
      <c r="C268" s="356"/>
      <c r="D268" s="233" t="s">
        <v>178</v>
      </c>
      <c r="E268" s="233" t="s">
        <v>148</v>
      </c>
      <c r="F268" s="285">
        <v>1.81</v>
      </c>
      <c r="G268" s="251"/>
      <c r="H268" s="235"/>
      <c r="I268" s="236">
        <f t="shared" si="497"/>
        <v>0</v>
      </c>
      <c r="J268" s="346"/>
      <c r="K268" s="354"/>
      <c r="L268" s="254"/>
      <c r="M268" s="233">
        <v>1</v>
      </c>
      <c r="N268" s="254"/>
      <c r="O268" s="255">
        <f t="shared" si="495"/>
        <v>0</v>
      </c>
      <c r="P268" s="256"/>
      <c r="Q268" s="241"/>
      <c r="R268" s="241"/>
      <c r="S268" s="241"/>
      <c r="T268" s="242"/>
      <c r="Y268" s="243"/>
      <c r="Z268" s="244"/>
      <c r="AA268" s="50">
        <v>22</v>
      </c>
      <c r="AB268" s="62">
        <v>1</v>
      </c>
    </row>
    <row r="269" spans="1:28" s="54" customFormat="1" x14ac:dyDescent="0.25">
      <c r="A269" s="217">
        <v>1</v>
      </c>
      <c r="B269" s="274"/>
      <c r="C269" s="355"/>
      <c r="D269" s="258" t="s">
        <v>177</v>
      </c>
      <c r="E269" s="258" t="s">
        <v>148</v>
      </c>
      <c r="F269" s="281">
        <v>1.82</v>
      </c>
      <c r="G269" s="259">
        <f t="shared" si="256"/>
        <v>1.82</v>
      </c>
      <c r="H269" s="246"/>
      <c r="I269" s="236">
        <f t="shared" si="497"/>
        <v>0</v>
      </c>
      <c r="J269" s="345">
        <f t="shared" si="432"/>
        <v>1098.901098901099</v>
      </c>
      <c r="K269" s="352">
        <v>770</v>
      </c>
      <c r="L269" s="261">
        <f t="shared" si="490"/>
        <v>770</v>
      </c>
      <c r="M269" s="258">
        <v>1</v>
      </c>
      <c r="N269" s="261">
        <f t="shared" si="458"/>
        <v>1</v>
      </c>
      <c r="O269" s="262">
        <f t="shared" si="495"/>
        <v>0</v>
      </c>
      <c r="P269" s="263">
        <f>G269*L269*N269</f>
        <v>1401.4</v>
      </c>
      <c r="Q269" s="241">
        <v>30000</v>
      </c>
      <c r="R269" s="241">
        <f t="shared" ref="R269" si="499">R267-L269-I269-I270+P269+O269+O270</f>
        <v>34898.155999999995</v>
      </c>
      <c r="S269" s="241">
        <f t="shared" si="483"/>
        <v>131</v>
      </c>
      <c r="T269" s="242">
        <f t="shared" ref="T269" si="500">((R269-Q269)/Q269)*100</f>
        <v>16.327186666666652</v>
      </c>
      <c r="Y269" s="243">
        <f>IF(T269&lt;T267,(T269-T267),0)</f>
        <v>0</v>
      </c>
      <c r="Z269" s="244"/>
      <c r="AA269" s="50">
        <v>22</v>
      </c>
      <c r="AB269" s="62">
        <v>1</v>
      </c>
    </row>
    <row r="270" spans="1:28" s="54" customFormat="1" ht="15.75" thickBot="1" x14ac:dyDescent="0.3">
      <c r="A270" s="217"/>
      <c r="B270" s="274"/>
      <c r="C270" s="356"/>
      <c r="D270" s="233" t="s">
        <v>179</v>
      </c>
      <c r="E270" s="233" t="s">
        <v>2</v>
      </c>
      <c r="F270" s="285">
        <v>1</v>
      </c>
      <c r="G270" s="251"/>
      <c r="H270" s="235"/>
      <c r="I270" s="236">
        <f t="shared" si="497"/>
        <v>0</v>
      </c>
      <c r="J270" s="346"/>
      <c r="K270" s="354"/>
      <c r="L270" s="254"/>
      <c r="M270" s="233">
        <v>1</v>
      </c>
      <c r="N270" s="254"/>
      <c r="O270" s="255">
        <f t="shared" si="495"/>
        <v>0</v>
      </c>
      <c r="P270" s="256"/>
      <c r="Q270" s="241"/>
      <c r="R270" s="241"/>
      <c r="S270" s="241"/>
      <c r="T270" s="242"/>
      <c r="Y270" s="243"/>
      <c r="Z270" s="244"/>
      <c r="AA270" s="50">
        <v>22</v>
      </c>
      <c r="AB270" s="62">
        <v>1</v>
      </c>
    </row>
    <row r="271" spans="1:28" s="54" customFormat="1" ht="15.75" thickBot="1" x14ac:dyDescent="0.3">
      <c r="A271" s="217">
        <v>1</v>
      </c>
      <c r="B271" s="274"/>
      <c r="C271" s="355"/>
      <c r="D271" s="233" t="s">
        <v>178</v>
      </c>
      <c r="E271" s="233" t="s">
        <v>148</v>
      </c>
      <c r="F271" s="281">
        <v>1.81</v>
      </c>
      <c r="G271" s="259">
        <f t="shared" si="256"/>
        <v>1.81</v>
      </c>
      <c r="H271" s="246"/>
      <c r="I271" s="236">
        <f t="shared" si="497"/>
        <v>0</v>
      </c>
      <c r="J271" s="345">
        <f t="shared" si="432"/>
        <v>1104.9723756906078</v>
      </c>
      <c r="K271" s="352">
        <v>770</v>
      </c>
      <c r="L271" s="261">
        <f t="shared" si="490"/>
        <v>770</v>
      </c>
      <c r="M271" s="258">
        <v>1</v>
      </c>
      <c r="N271" s="261">
        <f t="shared" si="458"/>
        <v>1</v>
      </c>
      <c r="O271" s="262">
        <f t="shared" si="495"/>
        <v>0</v>
      </c>
      <c r="P271" s="263">
        <v>1396</v>
      </c>
      <c r="Q271" s="241">
        <v>30000</v>
      </c>
      <c r="R271" s="241">
        <f t="shared" ref="R271" si="501">R269-L271-I271-I272+P271+O271+O272</f>
        <v>35524.155999999995</v>
      </c>
      <c r="S271" s="241">
        <f t="shared" si="483"/>
        <v>132</v>
      </c>
      <c r="T271" s="242">
        <f t="shared" si="456"/>
        <v>18.413853333333318</v>
      </c>
      <c r="Y271" s="243">
        <f>IF(T271&lt;T269,(T271-T269),0)</f>
        <v>0</v>
      </c>
      <c r="Z271" s="244"/>
      <c r="AA271" s="50">
        <v>22</v>
      </c>
      <c r="AB271" s="62">
        <v>1</v>
      </c>
    </row>
    <row r="272" spans="1:28" s="54" customFormat="1" ht="15.75" thickBot="1" x14ac:dyDescent="0.3">
      <c r="A272" s="217"/>
      <c r="B272" s="274"/>
      <c r="C272" s="356"/>
      <c r="D272" s="233" t="s">
        <v>179</v>
      </c>
      <c r="E272" s="233" t="s">
        <v>2</v>
      </c>
      <c r="F272" s="285">
        <v>1</v>
      </c>
      <c r="G272" s="251"/>
      <c r="H272" s="235"/>
      <c r="I272" s="236">
        <f t="shared" si="497"/>
        <v>0</v>
      </c>
      <c r="J272" s="346"/>
      <c r="K272" s="354"/>
      <c r="L272" s="254"/>
      <c r="M272" s="233">
        <v>1</v>
      </c>
      <c r="N272" s="254"/>
      <c r="O272" s="255">
        <f t="shared" si="495"/>
        <v>0</v>
      </c>
      <c r="P272" s="256"/>
      <c r="Q272" s="241"/>
      <c r="R272" s="241"/>
      <c r="S272" s="241"/>
      <c r="T272" s="242"/>
      <c r="Y272" s="243"/>
      <c r="Z272" s="244"/>
      <c r="AA272" s="50">
        <v>22</v>
      </c>
      <c r="AB272" s="62">
        <v>1</v>
      </c>
    </row>
    <row r="273" spans="1:28" s="54" customFormat="1" x14ac:dyDescent="0.25">
      <c r="A273" s="217">
        <v>1</v>
      </c>
      <c r="B273" s="274"/>
      <c r="C273" s="313"/>
      <c r="D273" s="258" t="s">
        <v>180</v>
      </c>
      <c r="E273" s="258" t="s">
        <v>148</v>
      </c>
      <c r="F273" s="281">
        <v>1.82</v>
      </c>
      <c r="G273" s="259">
        <f t="shared" si="256"/>
        <v>2.8210000000000002</v>
      </c>
      <c r="H273" s="246"/>
      <c r="I273" s="236">
        <f t="shared" si="497"/>
        <v>0</v>
      </c>
      <c r="J273" s="345">
        <f t="shared" si="432"/>
        <v>708.96845090393469</v>
      </c>
      <c r="K273" s="352">
        <v>770</v>
      </c>
      <c r="L273" s="261">
        <f t="shared" si="490"/>
        <v>770</v>
      </c>
      <c r="M273" s="258">
        <v>1</v>
      </c>
      <c r="N273" s="261">
        <f t="shared" si="458"/>
        <v>1</v>
      </c>
      <c r="O273" s="262">
        <f t="shared" si="495"/>
        <v>0</v>
      </c>
      <c r="P273" s="263">
        <f>G273*L273*N273</f>
        <v>2172.17</v>
      </c>
      <c r="Q273" s="241">
        <v>30000</v>
      </c>
      <c r="R273" s="241">
        <f t="shared" ref="R273" si="502">R271-L273-I273-I274+P273+O273+O274</f>
        <v>36926.325999999994</v>
      </c>
      <c r="S273" s="241">
        <f t="shared" si="483"/>
        <v>133</v>
      </c>
      <c r="T273" s="242">
        <f t="shared" si="460"/>
        <v>23.087753333333314</v>
      </c>
      <c r="Y273" s="243">
        <f>IF(T273&lt;T271,(T273-T271),0)</f>
        <v>0</v>
      </c>
      <c r="Z273" s="244"/>
      <c r="AA273" s="50">
        <v>22</v>
      </c>
      <c r="AB273" s="62">
        <v>1</v>
      </c>
    </row>
    <row r="274" spans="1:28" s="54" customFormat="1" ht="15.75" thickBot="1" x14ac:dyDescent="0.3">
      <c r="A274" s="217"/>
      <c r="B274" s="274"/>
      <c r="C274" s="314"/>
      <c r="D274" s="233" t="s">
        <v>100</v>
      </c>
      <c r="E274" s="233" t="s">
        <v>148</v>
      </c>
      <c r="F274" s="285">
        <v>1.55</v>
      </c>
      <c r="G274" s="251"/>
      <c r="H274" s="235"/>
      <c r="I274" s="236">
        <f t="shared" si="497"/>
        <v>0</v>
      </c>
      <c r="J274" s="346"/>
      <c r="K274" s="354"/>
      <c r="L274" s="254"/>
      <c r="M274" s="233">
        <v>1</v>
      </c>
      <c r="N274" s="254"/>
      <c r="O274" s="255">
        <f t="shared" si="495"/>
        <v>0</v>
      </c>
      <c r="P274" s="256"/>
      <c r="Q274" s="241"/>
      <c r="R274" s="241"/>
      <c r="S274" s="241"/>
      <c r="T274" s="242"/>
      <c r="Y274" s="243"/>
      <c r="Z274" s="244"/>
      <c r="AA274" s="50">
        <v>22</v>
      </c>
      <c r="AB274" s="62">
        <v>1</v>
      </c>
    </row>
    <row r="275" spans="1:28" s="54" customFormat="1" x14ac:dyDescent="0.25">
      <c r="A275" s="217">
        <v>1</v>
      </c>
      <c r="B275" s="274"/>
      <c r="C275" s="313"/>
      <c r="D275" s="258" t="s">
        <v>180</v>
      </c>
      <c r="E275" s="258" t="s">
        <v>148</v>
      </c>
      <c r="F275" s="281">
        <v>1.82</v>
      </c>
      <c r="G275" s="259">
        <f t="shared" si="256"/>
        <v>3.0030000000000001</v>
      </c>
      <c r="H275" s="246"/>
      <c r="I275" s="236">
        <f t="shared" si="497"/>
        <v>0</v>
      </c>
      <c r="J275" s="345">
        <f t="shared" si="432"/>
        <v>666.000666000666</v>
      </c>
      <c r="K275" s="352">
        <v>770</v>
      </c>
      <c r="L275" s="261">
        <f t="shared" si="490"/>
        <v>770</v>
      </c>
      <c r="M275" s="258">
        <v>1</v>
      </c>
      <c r="N275" s="261">
        <f t="shared" si="458"/>
        <v>1</v>
      </c>
      <c r="O275" s="262">
        <f t="shared" si="495"/>
        <v>0</v>
      </c>
      <c r="P275" s="263">
        <f>G275*L275*N275</f>
        <v>2312.31</v>
      </c>
      <c r="Q275" s="241">
        <v>30000</v>
      </c>
      <c r="R275" s="241">
        <f t="shared" ref="R275" si="503">R273-L275-I275-I276+P275+O275+O276</f>
        <v>38468.635999999991</v>
      </c>
      <c r="S275" s="241">
        <f t="shared" si="483"/>
        <v>134</v>
      </c>
      <c r="T275" s="242">
        <f t="shared" si="463"/>
        <v>28.22878666666664</v>
      </c>
      <c r="Y275" s="243">
        <f>IF(T275&lt;T273,(T275-T273),0)</f>
        <v>0</v>
      </c>
      <c r="Z275" s="244"/>
      <c r="AA275" s="50">
        <v>22</v>
      </c>
      <c r="AB275" s="62">
        <v>1</v>
      </c>
    </row>
    <row r="276" spans="1:28" s="54" customFormat="1" ht="15.75" thickBot="1" x14ac:dyDescent="0.3">
      <c r="A276" s="217"/>
      <c r="B276" s="274"/>
      <c r="C276" s="314"/>
      <c r="D276" s="233" t="s">
        <v>181</v>
      </c>
      <c r="E276" s="233" t="s">
        <v>2</v>
      </c>
      <c r="F276" s="285">
        <v>1.65</v>
      </c>
      <c r="G276" s="251"/>
      <c r="H276" s="235"/>
      <c r="I276" s="236">
        <f t="shared" si="497"/>
        <v>0</v>
      </c>
      <c r="J276" s="346"/>
      <c r="K276" s="354"/>
      <c r="L276" s="254"/>
      <c r="M276" s="233">
        <v>1</v>
      </c>
      <c r="N276" s="254"/>
      <c r="O276" s="255">
        <f t="shared" si="495"/>
        <v>0</v>
      </c>
      <c r="P276" s="256"/>
      <c r="Q276" s="241"/>
      <c r="R276" s="241"/>
      <c r="S276" s="241"/>
      <c r="T276" s="242"/>
      <c r="Y276" s="243"/>
      <c r="Z276" s="244"/>
      <c r="AA276" s="50">
        <v>22</v>
      </c>
      <c r="AB276" s="62">
        <v>1</v>
      </c>
    </row>
    <row r="277" spans="1:28" s="54" customFormat="1" ht="15.75" thickBot="1" x14ac:dyDescent="0.3">
      <c r="A277" s="217">
        <v>1</v>
      </c>
      <c r="B277" s="274"/>
      <c r="C277" s="313"/>
      <c r="D277" s="233" t="s">
        <v>100</v>
      </c>
      <c r="E277" s="233" t="s">
        <v>148</v>
      </c>
      <c r="F277" s="281">
        <v>1.55</v>
      </c>
      <c r="G277" s="259">
        <f t="shared" si="256"/>
        <v>2.5575000000000001</v>
      </c>
      <c r="H277" s="246"/>
      <c r="I277" s="236">
        <f t="shared" si="497"/>
        <v>0</v>
      </c>
      <c r="J277" s="345">
        <f t="shared" si="432"/>
        <v>782.01368523949168</v>
      </c>
      <c r="K277" s="352">
        <v>770</v>
      </c>
      <c r="L277" s="261">
        <f t="shared" si="490"/>
        <v>770</v>
      </c>
      <c r="M277" s="258">
        <v>1</v>
      </c>
      <c r="N277" s="261">
        <f t="shared" si="458"/>
        <v>1</v>
      </c>
      <c r="O277" s="262">
        <f t="shared" si="495"/>
        <v>0</v>
      </c>
      <c r="P277" s="263">
        <f>G277*L277*N277</f>
        <v>1969.2750000000001</v>
      </c>
      <c r="Q277" s="241">
        <v>30000</v>
      </c>
      <c r="R277" s="241">
        <f t="shared" ref="R277" si="504">R275-L277-I277-I278+P277+O277+O278</f>
        <v>39667.910999999993</v>
      </c>
      <c r="S277" s="241">
        <f t="shared" si="483"/>
        <v>135</v>
      </c>
      <c r="T277" s="242">
        <f t="shared" ref="T277" si="505">(((R277-Q277)/Q277)*100)*A277</f>
        <v>32.226369999999974</v>
      </c>
      <c r="Y277" s="243">
        <f>IF(T277&lt;T275,(T277-T275),0)</f>
        <v>0</v>
      </c>
      <c r="Z277" s="244"/>
      <c r="AA277" s="50">
        <v>22</v>
      </c>
      <c r="AB277" s="62">
        <v>1</v>
      </c>
    </row>
    <row r="278" spans="1:28" s="266" customFormat="1" ht="15.75" thickBot="1" x14ac:dyDescent="0.3">
      <c r="A278" s="217"/>
      <c r="B278" s="274"/>
      <c r="C278" s="314"/>
      <c r="D278" s="233" t="s">
        <v>181</v>
      </c>
      <c r="E278" s="233" t="s">
        <v>2</v>
      </c>
      <c r="F278" s="285">
        <v>1.65</v>
      </c>
      <c r="G278" s="234"/>
      <c r="H278" s="235"/>
      <c r="I278" s="265">
        <f t="shared" si="497"/>
        <v>0</v>
      </c>
      <c r="J278" s="346"/>
      <c r="K278" s="354"/>
      <c r="L278" s="238"/>
      <c r="M278" s="233">
        <v>1</v>
      </c>
      <c r="N278" s="238"/>
      <c r="O278" s="239">
        <f t="shared" si="495"/>
        <v>0</v>
      </c>
      <c r="P278" s="240"/>
      <c r="Q278" s="241"/>
      <c r="R278" s="241"/>
      <c r="S278" s="241"/>
      <c r="T278" s="242"/>
      <c r="Y278" s="243"/>
      <c r="Z278" s="244"/>
      <c r="AA278" s="50">
        <v>22</v>
      </c>
      <c r="AB278" s="62">
        <v>1</v>
      </c>
    </row>
    <row r="279" spans="1:28" s="228" customFormat="1" ht="15.75" thickBot="1" x14ac:dyDescent="0.3">
      <c r="A279" s="217">
        <v>1</v>
      </c>
      <c r="B279" s="274"/>
      <c r="C279" s="329"/>
      <c r="D279" s="258" t="s">
        <v>182</v>
      </c>
      <c r="E279" s="258" t="s">
        <v>2</v>
      </c>
      <c r="F279" s="281">
        <v>1.615</v>
      </c>
      <c r="G279" s="259">
        <f t="shared" si="256"/>
        <v>2.9231500000000001</v>
      </c>
      <c r="H279" s="246"/>
      <c r="I279" s="269">
        <f t="shared" si="497"/>
        <v>0</v>
      </c>
      <c r="J279" s="345">
        <f t="shared" si="432"/>
        <v>684.19342148025248</v>
      </c>
      <c r="K279" s="352">
        <v>770</v>
      </c>
      <c r="L279" s="261">
        <f t="shared" si="490"/>
        <v>770</v>
      </c>
      <c r="M279" s="258">
        <v>1</v>
      </c>
      <c r="N279" s="261">
        <f t="shared" si="458"/>
        <v>1</v>
      </c>
      <c r="O279" s="262">
        <f t="shared" si="495"/>
        <v>0</v>
      </c>
      <c r="P279" s="263">
        <f>G279*L279*N279</f>
        <v>2250.8254999999999</v>
      </c>
      <c r="Q279" s="241">
        <v>30000</v>
      </c>
      <c r="R279" s="241">
        <f t="shared" ref="R279" si="506">R277-L279-I279-I280+P279+O279+O280</f>
        <v>41148.736499999992</v>
      </c>
      <c r="S279" s="241">
        <f t="shared" si="483"/>
        <v>136</v>
      </c>
      <c r="T279" s="242">
        <f t="shared" ref="T279" si="507">(((R279-Q279)/Q279)*100)*A279</f>
        <v>37.162454999999973</v>
      </c>
      <c r="Y279" s="243">
        <f>IF(T279&lt;T277,(T279-T277),0)</f>
        <v>0</v>
      </c>
      <c r="Z279" s="244"/>
      <c r="AA279" s="228">
        <v>15</v>
      </c>
      <c r="AB279" s="231">
        <v>1</v>
      </c>
    </row>
    <row r="280" spans="1:28" s="54" customFormat="1" ht="15.75" thickBot="1" x14ac:dyDescent="0.3">
      <c r="A280" s="217"/>
      <c r="B280" s="274"/>
      <c r="C280" s="330"/>
      <c r="D280" s="233" t="s">
        <v>178</v>
      </c>
      <c r="E280" s="233" t="s">
        <v>148</v>
      </c>
      <c r="F280" s="281">
        <v>1.81</v>
      </c>
      <c r="G280" s="251"/>
      <c r="H280" s="235"/>
      <c r="I280" s="236">
        <f t="shared" si="497"/>
        <v>0</v>
      </c>
      <c r="J280" s="346"/>
      <c r="K280" s="354"/>
      <c r="L280" s="254"/>
      <c r="M280" s="233">
        <v>1</v>
      </c>
      <c r="N280" s="254"/>
      <c r="O280" s="255">
        <f t="shared" si="495"/>
        <v>0</v>
      </c>
      <c r="P280" s="256"/>
      <c r="Q280" s="241"/>
      <c r="R280" s="241"/>
      <c r="S280" s="241"/>
      <c r="T280" s="242"/>
      <c r="Y280" s="243"/>
      <c r="Z280" s="244"/>
      <c r="AA280" s="50">
        <v>15</v>
      </c>
      <c r="AB280" s="62">
        <v>1</v>
      </c>
    </row>
    <row r="281" spans="1:28" s="54" customFormat="1" x14ac:dyDescent="0.25">
      <c r="A281" s="217">
        <v>1</v>
      </c>
      <c r="B281" s="349"/>
      <c r="C281" s="329"/>
      <c r="D281" s="258" t="s">
        <v>183</v>
      </c>
      <c r="E281" s="258" t="s">
        <v>148</v>
      </c>
      <c r="F281" s="281">
        <v>1</v>
      </c>
      <c r="G281" s="259">
        <f t="shared" si="256"/>
        <v>1.92</v>
      </c>
      <c r="H281" s="246"/>
      <c r="I281" s="236">
        <f t="shared" si="497"/>
        <v>0</v>
      </c>
      <c r="J281" s="345">
        <f t="shared" si="432"/>
        <v>1041.6666666666667</v>
      </c>
      <c r="K281" s="352">
        <v>880</v>
      </c>
      <c r="L281" s="261">
        <f t="shared" si="490"/>
        <v>880</v>
      </c>
      <c r="M281" s="258">
        <v>1</v>
      </c>
      <c r="N281" s="261">
        <f t="shared" si="458"/>
        <v>0</v>
      </c>
      <c r="O281" s="262">
        <f t="shared" si="495"/>
        <v>0</v>
      </c>
      <c r="P281" s="263">
        <f>G281*L281*N281</f>
        <v>0</v>
      </c>
      <c r="Q281" s="241">
        <v>30000</v>
      </c>
      <c r="R281" s="241">
        <f t="shared" ref="R281" si="508">R279-L281-I281-I282+P281+O281+O282</f>
        <v>40268.736499999992</v>
      </c>
      <c r="S281" s="241">
        <f t="shared" si="483"/>
        <v>137</v>
      </c>
      <c r="T281" s="242">
        <f t="shared" ref="T281" si="509">(((R281-Q281)/Q281)*100)*A281</f>
        <v>34.229121666666643</v>
      </c>
      <c r="Y281" s="243">
        <f>IF(T281&lt;T279,(T281-T279),0)</f>
        <v>-2.93333333333333</v>
      </c>
      <c r="Z281" s="244"/>
      <c r="AA281" s="50">
        <v>15</v>
      </c>
      <c r="AB281" s="62">
        <v>1</v>
      </c>
    </row>
    <row r="282" spans="1:28" s="54" customFormat="1" ht="15.75" thickBot="1" x14ac:dyDescent="0.3">
      <c r="A282" s="217"/>
      <c r="B282" s="349"/>
      <c r="C282" s="330"/>
      <c r="D282" s="233" t="s">
        <v>184</v>
      </c>
      <c r="E282" s="233" t="s">
        <v>148</v>
      </c>
      <c r="F282" s="285">
        <v>1.92</v>
      </c>
      <c r="G282" s="251"/>
      <c r="H282" s="235"/>
      <c r="I282" s="236">
        <f t="shared" si="497"/>
        <v>0</v>
      </c>
      <c r="J282" s="346"/>
      <c r="K282" s="354"/>
      <c r="L282" s="254"/>
      <c r="M282" s="233">
        <v>0</v>
      </c>
      <c r="N282" s="254"/>
      <c r="O282" s="255">
        <f t="shared" si="495"/>
        <v>0</v>
      </c>
      <c r="P282" s="256"/>
      <c r="Q282" s="241"/>
      <c r="R282" s="241"/>
      <c r="S282" s="241"/>
      <c r="T282" s="242"/>
      <c r="Y282" s="243"/>
      <c r="Z282" s="244"/>
      <c r="AA282" s="50">
        <v>15</v>
      </c>
      <c r="AB282" s="62">
        <v>1</v>
      </c>
    </row>
    <row r="283" spans="1:28" s="54" customFormat="1" x14ac:dyDescent="0.25">
      <c r="A283" s="217">
        <v>1</v>
      </c>
      <c r="B283" s="349"/>
      <c r="C283" s="329"/>
      <c r="D283" s="258" t="s">
        <v>183</v>
      </c>
      <c r="E283" s="258" t="s">
        <v>148</v>
      </c>
      <c r="F283" s="281">
        <v>1</v>
      </c>
      <c r="G283" s="259">
        <f t="shared" si="256"/>
        <v>1.64</v>
      </c>
      <c r="H283" s="246"/>
      <c r="I283" s="236">
        <f t="shared" si="497"/>
        <v>0</v>
      </c>
      <c r="J283" s="345">
        <f t="shared" ref="J283:J345" si="510">2000/G283</f>
        <v>1219.5121951219512</v>
      </c>
      <c r="K283" s="352">
        <v>880</v>
      </c>
      <c r="L283" s="261">
        <f t="shared" si="490"/>
        <v>880</v>
      </c>
      <c r="M283" s="258">
        <v>1</v>
      </c>
      <c r="N283" s="261">
        <f t="shared" si="458"/>
        <v>1</v>
      </c>
      <c r="O283" s="262">
        <f t="shared" si="495"/>
        <v>0</v>
      </c>
      <c r="P283" s="263">
        <f>G283*L283*N283</f>
        <v>1443.1999999999998</v>
      </c>
      <c r="Q283" s="241">
        <v>30000</v>
      </c>
      <c r="R283" s="241">
        <f t="shared" ref="R283" si="511">R281-L283-I283-I284+P283+O283+O284</f>
        <v>40831.936499999989</v>
      </c>
      <c r="S283" s="241">
        <f t="shared" si="483"/>
        <v>138</v>
      </c>
      <c r="T283" s="242">
        <f t="shared" ref="T283" si="512">(((R283-Q283)/Q283)*100)*A283</f>
        <v>36.106454999999968</v>
      </c>
      <c r="Y283" s="243">
        <f>IF(T283&lt;T281,(T283-T281),0)</f>
        <v>0</v>
      </c>
      <c r="Z283" s="244"/>
      <c r="AA283" s="50">
        <v>15</v>
      </c>
      <c r="AB283" s="62">
        <v>1</v>
      </c>
    </row>
    <row r="284" spans="1:28" s="54" customFormat="1" ht="15.75" thickBot="1" x14ac:dyDescent="0.3">
      <c r="A284" s="217"/>
      <c r="B284" s="349"/>
      <c r="C284" s="330"/>
      <c r="D284" s="233" t="s">
        <v>185</v>
      </c>
      <c r="E284" s="233" t="s">
        <v>148</v>
      </c>
      <c r="F284" s="285">
        <v>1.64</v>
      </c>
      <c r="G284" s="251"/>
      <c r="H284" s="235"/>
      <c r="I284" s="236">
        <f t="shared" si="497"/>
        <v>0</v>
      </c>
      <c r="J284" s="346"/>
      <c r="K284" s="354"/>
      <c r="L284" s="254"/>
      <c r="M284" s="233">
        <v>1</v>
      </c>
      <c r="N284" s="254"/>
      <c r="O284" s="255">
        <f t="shared" si="495"/>
        <v>0</v>
      </c>
      <c r="P284" s="256"/>
      <c r="Q284" s="241"/>
      <c r="R284" s="241"/>
      <c r="S284" s="241"/>
      <c r="T284" s="242"/>
      <c r="Y284" s="243"/>
      <c r="Z284" s="244"/>
      <c r="AA284" s="50">
        <v>15</v>
      </c>
      <c r="AB284" s="62">
        <v>1</v>
      </c>
    </row>
    <row r="285" spans="1:28" s="54" customFormat="1" ht="15.75" thickBot="1" x14ac:dyDescent="0.3">
      <c r="A285" s="217">
        <v>1</v>
      </c>
      <c r="B285" s="349"/>
      <c r="C285" s="329"/>
      <c r="D285" s="233" t="s">
        <v>184</v>
      </c>
      <c r="E285" s="233" t="s">
        <v>148</v>
      </c>
      <c r="F285" s="281">
        <v>1.92</v>
      </c>
      <c r="G285" s="259">
        <f t="shared" si="256"/>
        <v>3.1487999999999996</v>
      </c>
      <c r="H285" s="246"/>
      <c r="I285" s="236">
        <f t="shared" si="497"/>
        <v>0</v>
      </c>
      <c r="J285" s="345">
        <f t="shared" si="510"/>
        <v>635.16260162601634</v>
      </c>
      <c r="K285" s="352">
        <v>880</v>
      </c>
      <c r="L285" s="261">
        <f t="shared" si="490"/>
        <v>880</v>
      </c>
      <c r="M285" s="258">
        <v>0</v>
      </c>
      <c r="N285" s="261">
        <f t="shared" si="458"/>
        <v>0</v>
      </c>
      <c r="O285" s="262">
        <f t="shared" si="495"/>
        <v>0</v>
      </c>
      <c r="P285" s="263">
        <f>G285*L285*N285</f>
        <v>0</v>
      </c>
      <c r="Q285" s="241">
        <v>30000</v>
      </c>
      <c r="R285" s="241">
        <f t="shared" ref="R285" si="513">R283-L285-I285-I286+P285+O285+O286</f>
        <v>39951.936499999989</v>
      </c>
      <c r="S285" s="241">
        <f t="shared" si="483"/>
        <v>139</v>
      </c>
      <c r="T285" s="242">
        <f t="shared" ref="T285" si="514">(((R285-Q285)/Q285)*100)*A285</f>
        <v>33.173121666666624</v>
      </c>
      <c r="Y285" s="243">
        <f>IF(T285&lt;T283,(T285-T283),0)</f>
        <v>-2.9333333333333442</v>
      </c>
      <c r="Z285" s="244"/>
      <c r="AA285" s="50">
        <v>15</v>
      </c>
      <c r="AB285" s="62">
        <v>1</v>
      </c>
    </row>
    <row r="286" spans="1:28" s="54" customFormat="1" ht="15.75" thickBot="1" x14ac:dyDescent="0.3">
      <c r="A286" s="217"/>
      <c r="B286" s="349"/>
      <c r="C286" s="330"/>
      <c r="D286" s="233" t="s">
        <v>185</v>
      </c>
      <c r="E286" s="233" t="s">
        <v>148</v>
      </c>
      <c r="F286" s="285">
        <v>1.64</v>
      </c>
      <c r="G286" s="251"/>
      <c r="H286" s="235"/>
      <c r="I286" s="236">
        <f t="shared" si="497"/>
        <v>0</v>
      </c>
      <c r="J286" s="346"/>
      <c r="K286" s="354"/>
      <c r="L286" s="254"/>
      <c r="M286" s="233">
        <v>1</v>
      </c>
      <c r="N286" s="254"/>
      <c r="O286" s="255">
        <f t="shared" si="495"/>
        <v>0</v>
      </c>
      <c r="P286" s="256"/>
      <c r="Q286" s="241"/>
      <c r="R286" s="241"/>
      <c r="S286" s="241"/>
      <c r="T286" s="242"/>
      <c r="Y286" s="243"/>
      <c r="Z286" s="244"/>
      <c r="AA286" s="50">
        <v>15</v>
      </c>
      <c r="AB286" s="62">
        <v>1</v>
      </c>
    </row>
    <row r="287" spans="1:28" s="54" customFormat="1" x14ac:dyDescent="0.25">
      <c r="A287" s="217">
        <v>1</v>
      </c>
      <c r="B287" s="350"/>
      <c r="C287" s="329"/>
      <c r="D287" s="258" t="s">
        <v>186</v>
      </c>
      <c r="E287" s="258" t="s">
        <v>148</v>
      </c>
      <c r="F287" s="281">
        <v>1</v>
      </c>
      <c r="G287" s="259">
        <f t="shared" si="256"/>
        <v>1.81</v>
      </c>
      <c r="H287" s="246"/>
      <c r="I287" s="236">
        <f t="shared" si="497"/>
        <v>0</v>
      </c>
      <c r="J287" s="345">
        <f t="shared" si="510"/>
        <v>1104.9723756906078</v>
      </c>
      <c r="K287" s="352">
        <v>880</v>
      </c>
      <c r="L287" s="261">
        <f t="shared" si="490"/>
        <v>880</v>
      </c>
      <c r="M287" s="258">
        <v>1</v>
      </c>
      <c r="N287" s="261">
        <f t="shared" si="458"/>
        <v>1</v>
      </c>
      <c r="O287" s="262">
        <f t="shared" si="495"/>
        <v>0</v>
      </c>
      <c r="P287" s="263">
        <f>G287*L287*N287</f>
        <v>1592.8</v>
      </c>
      <c r="Q287" s="241">
        <v>30000</v>
      </c>
      <c r="R287" s="241">
        <f t="shared" ref="R287" si="515">R285-L287-I287-I288+P287+O287+O288</f>
        <v>40664.736499999992</v>
      </c>
      <c r="S287" s="241">
        <f t="shared" si="483"/>
        <v>140</v>
      </c>
      <c r="T287" s="242">
        <f t="shared" ref="T287" si="516">(((R287-Q287)/Q287)*100)*A287</f>
        <v>35.549121666666636</v>
      </c>
      <c r="Y287" s="243">
        <f>IF(T287&lt;T285,(T287-T285),0)</f>
        <v>0</v>
      </c>
      <c r="Z287" s="244"/>
      <c r="AA287" s="50">
        <v>15</v>
      </c>
      <c r="AB287" s="62">
        <v>1</v>
      </c>
    </row>
    <row r="288" spans="1:28" s="54" customFormat="1" ht="15.75" thickBot="1" x14ac:dyDescent="0.3">
      <c r="A288" s="217"/>
      <c r="B288" s="350"/>
      <c r="C288" s="330"/>
      <c r="D288" s="233" t="s">
        <v>187</v>
      </c>
      <c r="E288" s="233" t="s">
        <v>148</v>
      </c>
      <c r="F288" s="285">
        <v>1.81</v>
      </c>
      <c r="G288" s="251"/>
      <c r="H288" s="235"/>
      <c r="I288" s="236">
        <f t="shared" si="497"/>
        <v>0</v>
      </c>
      <c r="J288" s="346"/>
      <c r="K288" s="354"/>
      <c r="L288" s="254"/>
      <c r="M288" s="233">
        <v>1</v>
      </c>
      <c r="N288" s="254"/>
      <c r="O288" s="255">
        <f t="shared" si="495"/>
        <v>0</v>
      </c>
      <c r="P288" s="256"/>
      <c r="Q288" s="241"/>
      <c r="R288" s="241"/>
      <c r="S288" s="241"/>
      <c r="T288" s="242"/>
      <c r="Y288" s="243"/>
      <c r="Z288" s="244"/>
      <c r="AA288" s="50">
        <v>15</v>
      </c>
      <c r="AB288" s="62">
        <v>1</v>
      </c>
    </row>
    <row r="289" spans="1:28" s="54" customFormat="1" x14ac:dyDescent="0.25">
      <c r="A289" s="217">
        <v>1</v>
      </c>
      <c r="B289" s="350"/>
      <c r="C289" s="329"/>
      <c r="D289" s="258" t="s">
        <v>186</v>
      </c>
      <c r="E289" s="258" t="s">
        <v>148</v>
      </c>
      <c r="F289" s="281">
        <v>1</v>
      </c>
      <c r="G289" s="259">
        <f t="shared" si="256"/>
        <v>1.89</v>
      </c>
      <c r="H289" s="246"/>
      <c r="I289" s="236">
        <f t="shared" si="497"/>
        <v>0</v>
      </c>
      <c r="J289" s="345">
        <f t="shared" si="510"/>
        <v>1058.2010582010582</v>
      </c>
      <c r="K289" s="352">
        <v>880</v>
      </c>
      <c r="L289" s="261">
        <f t="shared" si="490"/>
        <v>880</v>
      </c>
      <c r="M289" s="258">
        <v>1</v>
      </c>
      <c r="N289" s="261">
        <f t="shared" si="458"/>
        <v>0</v>
      </c>
      <c r="O289" s="262">
        <f t="shared" si="495"/>
        <v>0</v>
      </c>
      <c r="P289" s="263">
        <f>G289*L289*N289</f>
        <v>0</v>
      </c>
      <c r="Q289" s="241">
        <v>30000</v>
      </c>
      <c r="R289" s="241">
        <f t="shared" ref="R289" si="517">R287-L289-I289-I290+P289+O289+O290</f>
        <v>39784.736499999992</v>
      </c>
      <c r="S289" s="241">
        <f t="shared" si="483"/>
        <v>141</v>
      </c>
      <c r="T289" s="242">
        <f t="shared" ref="T289" si="518">(((R289-Q289)/Q289)*100)*A289</f>
        <v>32.615788333333306</v>
      </c>
      <c r="Y289" s="243">
        <f>IF(T289&lt;T287,(T289-T287),0)</f>
        <v>-2.93333333333333</v>
      </c>
      <c r="Z289" s="244"/>
      <c r="AA289" s="50">
        <v>15</v>
      </c>
      <c r="AB289" s="62">
        <v>1</v>
      </c>
    </row>
    <row r="290" spans="1:28" s="54" customFormat="1" ht="15.75" thickBot="1" x14ac:dyDescent="0.3">
      <c r="A290" s="217"/>
      <c r="B290" s="350"/>
      <c r="C290" s="330"/>
      <c r="D290" s="233" t="s">
        <v>188</v>
      </c>
      <c r="E290" s="233" t="s">
        <v>148</v>
      </c>
      <c r="F290" s="285">
        <v>1.89</v>
      </c>
      <c r="G290" s="251"/>
      <c r="H290" s="235"/>
      <c r="I290" s="236">
        <f t="shared" si="497"/>
        <v>0</v>
      </c>
      <c r="J290" s="346"/>
      <c r="K290" s="354"/>
      <c r="L290" s="254"/>
      <c r="M290" s="233">
        <v>0</v>
      </c>
      <c r="N290" s="254"/>
      <c r="O290" s="255">
        <f t="shared" si="495"/>
        <v>0</v>
      </c>
      <c r="P290" s="256"/>
      <c r="Q290" s="241"/>
      <c r="R290" s="241"/>
      <c r="S290" s="241"/>
      <c r="T290" s="242"/>
      <c r="Y290" s="243"/>
      <c r="Z290" s="244"/>
      <c r="AA290" s="50">
        <v>15</v>
      </c>
      <c r="AB290" s="62">
        <v>1</v>
      </c>
    </row>
    <row r="291" spans="1:28" s="54" customFormat="1" ht="15.75" thickBot="1" x14ac:dyDescent="0.3">
      <c r="A291" s="217">
        <v>1</v>
      </c>
      <c r="B291" s="350"/>
      <c r="C291" s="329"/>
      <c r="D291" s="233" t="s">
        <v>187</v>
      </c>
      <c r="E291" s="233" t="s">
        <v>148</v>
      </c>
      <c r="F291" s="258">
        <v>1.81</v>
      </c>
      <c r="G291" s="259">
        <f t="shared" ref="G291:G335" si="519">F291*F292</f>
        <v>3.4209000000000001</v>
      </c>
      <c r="H291" s="246"/>
      <c r="I291" s="236">
        <f t="shared" si="497"/>
        <v>0</v>
      </c>
      <c r="J291" s="345">
        <f t="shared" si="510"/>
        <v>584.64146861936911</v>
      </c>
      <c r="K291" s="352">
        <v>880</v>
      </c>
      <c r="L291" s="261">
        <f t="shared" si="490"/>
        <v>880</v>
      </c>
      <c r="M291" s="258">
        <v>1</v>
      </c>
      <c r="N291" s="261">
        <f t="shared" si="458"/>
        <v>0</v>
      </c>
      <c r="O291" s="262">
        <f t="shared" si="495"/>
        <v>0</v>
      </c>
      <c r="P291" s="263">
        <f>G291*L291*N291</f>
        <v>0</v>
      </c>
      <c r="Q291" s="241">
        <v>30000</v>
      </c>
      <c r="R291" s="241">
        <f t="shared" ref="R291" si="520">R289-L291-I291-I292+P291+O291+O292</f>
        <v>38904.736499999992</v>
      </c>
      <c r="S291" s="241">
        <f t="shared" si="483"/>
        <v>142</v>
      </c>
      <c r="T291" s="242">
        <f t="shared" ref="T291" si="521">(((R291-Q291)/Q291)*100)*A291</f>
        <v>29.682454999999976</v>
      </c>
      <c r="Y291" s="243">
        <f>IF(T291&lt;T289,(T291-T289),0)</f>
        <v>-2.93333333333333</v>
      </c>
      <c r="Z291" s="244"/>
      <c r="AA291" s="50">
        <v>15</v>
      </c>
      <c r="AB291" s="62">
        <v>1</v>
      </c>
    </row>
    <row r="292" spans="1:28" s="54" customFormat="1" ht="15.75" thickBot="1" x14ac:dyDescent="0.3">
      <c r="A292" s="217"/>
      <c r="B292" s="350"/>
      <c r="C292" s="330"/>
      <c r="D292" s="233" t="s">
        <v>188</v>
      </c>
      <c r="E292" s="233" t="s">
        <v>148</v>
      </c>
      <c r="F292" s="233">
        <v>1.89</v>
      </c>
      <c r="G292" s="251"/>
      <c r="H292" s="235"/>
      <c r="I292" s="236">
        <f t="shared" si="497"/>
        <v>0</v>
      </c>
      <c r="J292" s="346"/>
      <c r="K292" s="354"/>
      <c r="L292" s="254"/>
      <c r="M292" s="233">
        <v>0</v>
      </c>
      <c r="N292" s="254"/>
      <c r="O292" s="255">
        <f t="shared" si="495"/>
        <v>0</v>
      </c>
      <c r="P292" s="256"/>
      <c r="Q292" s="241"/>
      <c r="R292" s="241"/>
      <c r="S292" s="241"/>
      <c r="T292" s="242"/>
      <c r="Y292" s="243"/>
      <c r="Z292" s="244"/>
      <c r="AA292" s="50">
        <v>15</v>
      </c>
      <c r="AB292" s="62">
        <v>1</v>
      </c>
    </row>
    <row r="293" spans="1:28" s="54" customFormat="1" x14ac:dyDescent="0.25">
      <c r="A293" s="217">
        <v>1</v>
      </c>
      <c r="B293" s="218"/>
      <c r="C293" s="329"/>
      <c r="D293" s="258" t="s">
        <v>189</v>
      </c>
      <c r="E293" s="258" t="s">
        <v>148</v>
      </c>
      <c r="F293" s="258">
        <v>1.85</v>
      </c>
      <c r="G293" s="259">
        <f t="shared" si="519"/>
        <v>1.85</v>
      </c>
      <c r="H293" s="246"/>
      <c r="I293" s="236">
        <f t="shared" si="497"/>
        <v>0</v>
      </c>
      <c r="J293" s="345">
        <f t="shared" si="510"/>
        <v>1081.081081081081</v>
      </c>
      <c r="K293" s="352">
        <v>880</v>
      </c>
      <c r="L293" s="261">
        <f t="shared" si="490"/>
        <v>880</v>
      </c>
      <c r="M293" s="258">
        <v>1</v>
      </c>
      <c r="N293" s="261">
        <f t="shared" si="458"/>
        <v>1</v>
      </c>
      <c r="O293" s="262">
        <f t="shared" si="495"/>
        <v>0</v>
      </c>
      <c r="P293" s="263">
        <f>G293*L293*N293</f>
        <v>1628</v>
      </c>
      <c r="Q293" s="241">
        <v>30000</v>
      </c>
      <c r="R293" s="241">
        <f t="shared" ref="R293" si="522">R291-L293-I293-I294+P293+O293+O294</f>
        <v>39652.736499999992</v>
      </c>
      <c r="S293" s="241">
        <f t="shared" si="483"/>
        <v>143</v>
      </c>
      <c r="T293" s="242">
        <f t="shared" ref="T293" si="523">(((R293-Q293)/Q293)*100)*A293</f>
        <v>32.175788333333308</v>
      </c>
      <c r="Y293" s="243">
        <f>IF(T293&lt;T291,(T293-T291),0)</f>
        <v>0</v>
      </c>
      <c r="Z293" s="244"/>
      <c r="AA293" s="50">
        <v>15</v>
      </c>
      <c r="AB293" s="62">
        <v>1</v>
      </c>
    </row>
    <row r="294" spans="1:28" s="54" customFormat="1" ht="15.75" thickBot="1" x14ac:dyDescent="0.3">
      <c r="A294" s="217"/>
      <c r="B294" s="218"/>
      <c r="C294" s="330"/>
      <c r="D294" s="233" t="s">
        <v>107</v>
      </c>
      <c r="E294" s="233" t="s">
        <v>148</v>
      </c>
      <c r="F294" s="233">
        <v>1</v>
      </c>
      <c r="G294" s="251"/>
      <c r="H294" s="235"/>
      <c r="I294" s="236">
        <f t="shared" si="497"/>
        <v>0</v>
      </c>
      <c r="J294" s="346"/>
      <c r="K294" s="354"/>
      <c r="L294" s="254"/>
      <c r="M294" s="233">
        <v>1</v>
      </c>
      <c r="N294" s="254"/>
      <c r="O294" s="255">
        <f t="shared" si="495"/>
        <v>0</v>
      </c>
      <c r="P294" s="256"/>
      <c r="Q294" s="241"/>
      <c r="R294" s="241"/>
      <c r="S294" s="241"/>
      <c r="T294" s="242"/>
      <c r="Y294" s="243"/>
      <c r="Z294" s="244"/>
      <c r="AA294" s="50">
        <v>15</v>
      </c>
      <c r="AB294" s="62">
        <v>1</v>
      </c>
    </row>
    <row r="295" spans="1:28" s="54" customFormat="1" x14ac:dyDescent="0.25">
      <c r="A295" s="217">
        <v>1</v>
      </c>
      <c r="B295" s="218"/>
      <c r="C295" s="329"/>
      <c r="D295" s="258" t="s">
        <v>189</v>
      </c>
      <c r="E295" s="258" t="s">
        <v>148</v>
      </c>
      <c r="F295" s="258">
        <v>1.85</v>
      </c>
      <c r="G295" s="259">
        <f t="shared" si="519"/>
        <v>2.9600000000000004</v>
      </c>
      <c r="H295" s="246"/>
      <c r="I295" s="236">
        <f t="shared" si="497"/>
        <v>0</v>
      </c>
      <c r="J295" s="345">
        <f t="shared" si="510"/>
        <v>675.67567567567562</v>
      </c>
      <c r="K295" s="352">
        <v>880</v>
      </c>
      <c r="L295" s="261">
        <f t="shared" si="490"/>
        <v>880</v>
      </c>
      <c r="M295" s="258">
        <v>1</v>
      </c>
      <c r="N295" s="261">
        <f t="shared" si="458"/>
        <v>1</v>
      </c>
      <c r="O295" s="262">
        <f t="shared" si="495"/>
        <v>0</v>
      </c>
      <c r="P295" s="263">
        <f>G295*L295*N295</f>
        <v>2604.8000000000002</v>
      </c>
      <c r="Q295" s="241">
        <v>30000</v>
      </c>
      <c r="R295" s="241">
        <f t="shared" ref="R295" si="524">R293-L295-I295-I296+P295+O295+O296</f>
        <v>41377.536499999995</v>
      </c>
      <c r="S295" s="241">
        <f t="shared" si="483"/>
        <v>144</v>
      </c>
      <c r="T295" s="242">
        <f t="shared" ref="T295" si="525">(((R295-Q295)/Q295)*100)*A295</f>
        <v>37.925121666666648</v>
      </c>
      <c r="Y295" s="243">
        <f>IF(T295&lt;T293,(T295-T293),0)</f>
        <v>0</v>
      </c>
      <c r="Z295" s="244"/>
      <c r="AA295" s="50">
        <v>15</v>
      </c>
      <c r="AB295" s="62">
        <v>1</v>
      </c>
    </row>
    <row r="296" spans="1:28" s="54" customFormat="1" ht="15.75" thickBot="1" x14ac:dyDescent="0.3">
      <c r="A296" s="217"/>
      <c r="B296" s="218"/>
      <c r="C296" s="330"/>
      <c r="D296" s="233" t="s">
        <v>190</v>
      </c>
      <c r="E296" s="233" t="s">
        <v>2</v>
      </c>
      <c r="F296" s="233">
        <v>1.6</v>
      </c>
      <c r="G296" s="251"/>
      <c r="H296" s="235"/>
      <c r="I296" s="236">
        <f t="shared" si="497"/>
        <v>0</v>
      </c>
      <c r="J296" s="346"/>
      <c r="K296" s="354"/>
      <c r="L296" s="254"/>
      <c r="M296" s="233">
        <v>1</v>
      </c>
      <c r="N296" s="254"/>
      <c r="O296" s="255">
        <f t="shared" si="495"/>
        <v>0</v>
      </c>
      <c r="P296" s="256"/>
      <c r="Q296" s="241"/>
      <c r="R296" s="241"/>
      <c r="S296" s="241"/>
      <c r="T296" s="242"/>
      <c r="Y296" s="243"/>
      <c r="Z296" s="244"/>
      <c r="AA296" s="50">
        <v>15</v>
      </c>
      <c r="AB296" s="62">
        <v>1</v>
      </c>
    </row>
    <row r="297" spans="1:28" s="54" customFormat="1" ht="15.75" thickBot="1" x14ac:dyDescent="0.3">
      <c r="A297" s="217">
        <v>1</v>
      </c>
      <c r="B297" s="218"/>
      <c r="C297" s="329"/>
      <c r="D297" s="233" t="s">
        <v>107</v>
      </c>
      <c r="E297" s="233" t="s">
        <v>148</v>
      </c>
      <c r="F297" s="258">
        <v>1</v>
      </c>
      <c r="G297" s="259">
        <f t="shared" si="519"/>
        <v>1.6</v>
      </c>
      <c r="H297" s="246"/>
      <c r="I297" s="236">
        <f t="shared" si="497"/>
        <v>0</v>
      </c>
      <c r="J297" s="345">
        <f t="shared" si="510"/>
        <v>1250</v>
      </c>
      <c r="K297" s="352">
        <v>880</v>
      </c>
      <c r="L297" s="261">
        <f t="shared" si="490"/>
        <v>880</v>
      </c>
      <c r="M297" s="258">
        <v>1</v>
      </c>
      <c r="N297" s="261">
        <f t="shared" ref="N297:N341" si="526">IF(M297+M298=2,1,0)</f>
        <v>1</v>
      </c>
      <c r="O297" s="262">
        <f t="shared" si="495"/>
        <v>0</v>
      </c>
      <c r="P297" s="263">
        <f>G297*L297*N297</f>
        <v>1408</v>
      </c>
      <c r="Q297" s="241">
        <v>30000</v>
      </c>
      <c r="R297" s="241">
        <f t="shared" ref="R297" si="527">R295-L297-I297-I298+P297+O297+O298</f>
        <v>41905.536499999995</v>
      </c>
      <c r="S297" s="241">
        <f t="shared" si="483"/>
        <v>145</v>
      </c>
      <c r="T297" s="242">
        <f t="shared" ref="T297" si="528">(((R297-Q297)/Q297)*100)*A297</f>
        <v>39.685121666666653</v>
      </c>
      <c r="Y297" s="243">
        <f>IF(T297&lt;T295,(T297-T295),0)</f>
        <v>0</v>
      </c>
      <c r="Z297" s="244"/>
      <c r="AA297" s="50">
        <v>15</v>
      </c>
      <c r="AB297" s="62">
        <v>1</v>
      </c>
    </row>
    <row r="298" spans="1:28" s="54" customFormat="1" ht="15.75" thickBot="1" x14ac:dyDescent="0.3">
      <c r="A298" s="217"/>
      <c r="B298" s="218"/>
      <c r="C298" s="330"/>
      <c r="D298" s="233" t="s">
        <v>190</v>
      </c>
      <c r="E298" s="233" t="s">
        <v>2</v>
      </c>
      <c r="F298" s="233">
        <v>1.6</v>
      </c>
      <c r="G298" s="251"/>
      <c r="H298" s="235"/>
      <c r="I298" s="236">
        <f t="shared" si="497"/>
        <v>0</v>
      </c>
      <c r="J298" s="346"/>
      <c r="K298" s="354"/>
      <c r="L298" s="254"/>
      <c r="M298" s="233">
        <v>1</v>
      </c>
      <c r="N298" s="254"/>
      <c r="O298" s="255">
        <f t="shared" si="495"/>
        <v>0</v>
      </c>
      <c r="P298" s="256"/>
      <c r="Q298" s="241"/>
      <c r="R298" s="241"/>
      <c r="S298" s="241"/>
      <c r="T298" s="242"/>
      <c r="Y298" s="243"/>
      <c r="Z298" s="244"/>
      <c r="AA298" s="50">
        <v>15</v>
      </c>
      <c r="AB298" s="62">
        <v>1</v>
      </c>
    </row>
    <row r="299" spans="1:28" s="54" customFormat="1" x14ac:dyDescent="0.25">
      <c r="A299" s="217">
        <v>1</v>
      </c>
      <c r="B299" s="349"/>
      <c r="C299" s="329"/>
      <c r="D299" s="258" t="s">
        <v>191</v>
      </c>
      <c r="E299" s="258" t="s">
        <v>148</v>
      </c>
      <c r="F299" s="258">
        <v>1.6659999999999999</v>
      </c>
      <c r="G299" s="259">
        <f t="shared" si="519"/>
        <v>1.6659999999999999</v>
      </c>
      <c r="H299" s="246"/>
      <c r="I299" s="236">
        <f t="shared" si="497"/>
        <v>0</v>
      </c>
      <c r="J299" s="345">
        <f t="shared" si="510"/>
        <v>1200.4801920768307</v>
      </c>
      <c r="K299" s="352">
        <v>880</v>
      </c>
      <c r="L299" s="261">
        <f t="shared" si="490"/>
        <v>880</v>
      </c>
      <c r="M299" s="258">
        <v>1</v>
      </c>
      <c r="N299" s="261">
        <f t="shared" si="526"/>
        <v>1</v>
      </c>
      <c r="O299" s="262">
        <f t="shared" si="495"/>
        <v>0</v>
      </c>
      <c r="P299" s="263">
        <f>G299*L299*N299</f>
        <v>1466.08</v>
      </c>
      <c r="Q299" s="241">
        <v>30000</v>
      </c>
      <c r="R299" s="241">
        <f t="shared" ref="R299" si="529">R297-L299-I299-I300+P299+O299+O300</f>
        <v>42491.616499999996</v>
      </c>
      <c r="S299" s="241">
        <f t="shared" si="483"/>
        <v>146</v>
      </c>
      <c r="T299" s="242">
        <f t="shared" ref="T299" si="530">(((R299-Q299)/Q299)*100)*A299</f>
        <v>41.638721666666655</v>
      </c>
      <c r="Y299" s="243">
        <f>IF(T299&lt;T297,(T299-T297),0)</f>
        <v>0</v>
      </c>
      <c r="Z299" s="244"/>
      <c r="AA299" s="50">
        <v>15</v>
      </c>
      <c r="AB299" s="62">
        <v>1</v>
      </c>
    </row>
    <row r="300" spans="1:28" s="54" customFormat="1" ht="15.75" thickBot="1" x14ac:dyDescent="0.3">
      <c r="A300" s="217"/>
      <c r="B300" s="349"/>
      <c r="C300" s="330"/>
      <c r="D300" s="233" t="s">
        <v>192</v>
      </c>
      <c r="E300" s="233" t="s">
        <v>148</v>
      </c>
      <c r="F300" s="233">
        <v>1</v>
      </c>
      <c r="G300" s="251"/>
      <c r="H300" s="235"/>
      <c r="I300" s="236">
        <f t="shared" si="497"/>
        <v>0</v>
      </c>
      <c r="J300" s="346"/>
      <c r="K300" s="354"/>
      <c r="L300" s="254"/>
      <c r="M300" s="233">
        <v>1</v>
      </c>
      <c r="N300" s="254"/>
      <c r="O300" s="255">
        <f t="shared" si="495"/>
        <v>0</v>
      </c>
      <c r="P300" s="256"/>
      <c r="Q300" s="241"/>
      <c r="R300" s="241"/>
      <c r="S300" s="241"/>
      <c r="T300" s="242"/>
      <c r="Y300" s="243"/>
      <c r="Z300" s="244"/>
      <c r="AA300" s="50">
        <v>15</v>
      </c>
      <c r="AB300" s="62">
        <v>1</v>
      </c>
    </row>
    <row r="301" spans="1:28" s="54" customFormat="1" x14ac:dyDescent="0.25">
      <c r="A301" s="217">
        <v>1</v>
      </c>
      <c r="B301" s="349"/>
      <c r="C301" s="329"/>
      <c r="D301" s="258" t="s">
        <v>191</v>
      </c>
      <c r="E301" s="258" t="s">
        <v>148</v>
      </c>
      <c r="F301" s="258">
        <v>1.6659999999999999</v>
      </c>
      <c r="G301" s="259">
        <f>F301*F302</f>
        <v>3.3986399999999999</v>
      </c>
      <c r="H301" s="246"/>
      <c r="I301" s="236">
        <f t="shared" si="497"/>
        <v>0</v>
      </c>
      <c r="J301" s="345">
        <f t="shared" si="510"/>
        <v>588.47068239060332</v>
      </c>
      <c r="K301" s="352">
        <v>880</v>
      </c>
      <c r="L301" s="261">
        <f t="shared" si="490"/>
        <v>880</v>
      </c>
      <c r="M301" s="258">
        <v>1</v>
      </c>
      <c r="N301" s="261">
        <f t="shared" si="526"/>
        <v>1</v>
      </c>
      <c r="O301" s="262">
        <f t="shared" si="495"/>
        <v>0</v>
      </c>
      <c r="P301" s="263">
        <f>G301*L301*N301</f>
        <v>2990.8031999999998</v>
      </c>
      <c r="Q301" s="241">
        <v>30000</v>
      </c>
      <c r="R301" s="241">
        <f t="shared" ref="R301" si="531">R299-L301-I301-I302+P301+O301+O302</f>
        <v>44602.419699999999</v>
      </c>
      <c r="S301" s="241">
        <f t="shared" si="483"/>
        <v>147</v>
      </c>
      <c r="T301" s="242">
        <f t="shared" ref="T301" si="532">(((R301-Q301)/Q301)*100)*A301</f>
        <v>48.674732333333324</v>
      </c>
      <c r="Y301" s="243">
        <f>IF(T301&lt;T299,(T301-T299),0)</f>
        <v>0</v>
      </c>
      <c r="Z301" s="244"/>
      <c r="AA301" s="50">
        <v>15</v>
      </c>
      <c r="AB301" s="62">
        <v>1</v>
      </c>
    </row>
    <row r="302" spans="1:28" s="54" customFormat="1" ht="15.75" thickBot="1" x14ac:dyDescent="0.3">
      <c r="A302" s="217"/>
      <c r="B302" s="349"/>
      <c r="C302" s="330"/>
      <c r="D302" s="233" t="s">
        <v>193</v>
      </c>
      <c r="E302" s="233" t="s">
        <v>148</v>
      </c>
      <c r="F302" s="233">
        <v>2.04</v>
      </c>
      <c r="G302" s="251"/>
      <c r="H302" s="235"/>
      <c r="I302" s="236">
        <f t="shared" si="497"/>
        <v>0</v>
      </c>
      <c r="J302" s="346"/>
      <c r="K302" s="354"/>
      <c r="L302" s="254"/>
      <c r="M302" s="233">
        <v>1</v>
      </c>
      <c r="N302" s="254"/>
      <c r="O302" s="255">
        <f t="shared" si="495"/>
        <v>0</v>
      </c>
      <c r="P302" s="256"/>
      <c r="Q302" s="241"/>
      <c r="R302" s="241"/>
      <c r="S302" s="241"/>
      <c r="T302" s="242"/>
      <c r="Y302" s="243"/>
      <c r="Z302" s="244"/>
      <c r="AA302" s="50">
        <v>15</v>
      </c>
      <c r="AB302" s="62">
        <v>1</v>
      </c>
    </row>
    <row r="303" spans="1:28" s="54" customFormat="1" ht="15.75" thickBot="1" x14ac:dyDescent="0.3">
      <c r="A303" s="217">
        <v>1</v>
      </c>
      <c r="B303" s="349"/>
      <c r="C303" s="329"/>
      <c r="D303" s="233" t="s">
        <v>192</v>
      </c>
      <c r="E303" s="233" t="s">
        <v>148</v>
      </c>
      <c r="F303" s="258">
        <v>1</v>
      </c>
      <c r="G303" s="259">
        <f t="shared" si="519"/>
        <v>2.04</v>
      </c>
      <c r="H303" s="246"/>
      <c r="I303" s="236">
        <f t="shared" si="497"/>
        <v>0</v>
      </c>
      <c r="J303" s="345">
        <f t="shared" si="510"/>
        <v>980.39215686274508</v>
      </c>
      <c r="K303" s="352">
        <v>880</v>
      </c>
      <c r="L303" s="261">
        <f t="shared" si="490"/>
        <v>880</v>
      </c>
      <c r="M303" s="258">
        <v>1</v>
      </c>
      <c r="N303" s="261">
        <f t="shared" si="526"/>
        <v>1</v>
      </c>
      <c r="O303" s="262">
        <f t="shared" si="495"/>
        <v>0</v>
      </c>
      <c r="P303" s="263">
        <f>G303*L303*N303</f>
        <v>1795.2</v>
      </c>
      <c r="Q303" s="241">
        <v>30000</v>
      </c>
      <c r="R303" s="241">
        <f t="shared" ref="R303" si="533">R301-L303-I303-I304+P303+O303+O304</f>
        <v>45517.619699999996</v>
      </c>
      <c r="S303" s="241">
        <f t="shared" si="483"/>
        <v>148</v>
      </c>
      <c r="T303" s="242">
        <f t="shared" ref="T303" si="534">(((R303-Q303)/Q303)*100)*A303</f>
        <v>51.725398999999982</v>
      </c>
      <c r="Y303" s="243">
        <f>IF(T303&lt;T301,(T303-T301),0)</f>
        <v>0</v>
      </c>
      <c r="Z303" s="244"/>
      <c r="AA303" s="50">
        <v>15</v>
      </c>
      <c r="AB303" s="62">
        <v>1</v>
      </c>
    </row>
    <row r="304" spans="1:28" s="266" customFormat="1" ht="15.75" thickBot="1" x14ac:dyDescent="0.3">
      <c r="A304" s="217"/>
      <c r="B304" s="349"/>
      <c r="C304" s="330"/>
      <c r="D304" s="233" t="s">
        <v>193</v>
      </c>
      <c r="E304" s="233" t="s">
        <v>148</v>
      </c>
      <c r="F304" s="233">
        <v>2.04</v>
      </c>
      <c r="G304" s="234"/>
      <c r="H304" s="235"/>
      <c r="I304" s="265">
        <f t="shared" si="497"/>
        <v>0</v>
      </c>
      <c r="J304" s="346"/>
      <c r="K304" s="354"/>
      <c r="L304" s="238"/>
      <c r="M304" s="233">
        <v>1</v>
      </c>
      <c r="N304" s="238"/>
      <c r="O304" s="239">
        <f t="shared" si="495"/>
        <v>0</v>
      </c>
      <c r="P304" s="240"/>
      <c r="Q304" s="241"/>
      <c r="R304" s="241"/>
      <c r="S304" s="241"/>
      <c r="T304" s="242"/>
      <c r="Y304" s="243"/>
      <c r="Z304" s="244"/>
      <c r="AA304" s="50">
        <v>15</v>
      </c>
      <c r="AB304" s="62">
        <v>1</v>
      </c>
    </row>
    <row r="305" spans="1:28" s="228" customFormat="1" x14ac:dyDescent="0.25">
      <c r="A305" s="217">
        <v>1</v>
      </c>
      <c r="B305" s="274"/>
      <c r="C305" s="313"/>
      <c r="D305" s="258" t="s">
        <v>195</v>
      </c>
      <c r="E305" s="258" t="s">
        <v>148</v>
      </c>
      <c r="F305" s="258">
        <v>1</v>
      </c>
      <c r="G305" s="259">
        <f t="shared" si="519"/>
        <v>1.74</v>
      </c>
      <c r="H305" s="246"/>
      <c r="I305" s="269">
        <f t="shared" si="497"/>
        <v>0</v>
      </c>
      <c r="J305" s="345">
        <f t="shared" si="510"/>
        <v>1149.4252873563219</v>
      </c>
      <c r="K305" s="352">
        <v>1100</v>
      </c>
      <c r="L305" s="261">
        <f t="shared" si="490"/>
        <v>1100</v>
      </c>
      <c r="M305" s="258">
        <v>1</v>
      </c>
      <c r="N305" s="261">
        <f t="shared" si="526"/>
        <v>0</v>
      </c>
      <c r="O305" s="262">
        <f t="shared" si="495"/>
        <v>0</v>
      </c>
      <c r="P305" s="263">
        <f t="shared" ref="P305" si="535">G305*L305*N305</f>
        <v>0</v>
      </c>
      <c r="Q305" s="241">
        <v>30000</v>
      </c>
      <c r="R305" s="241">
        <f t="shared" ref="R305" si="536">R303-L305-I305-I306+P305+O305+O306</f>
        <v>44417.619699999996</v>
      </c>
      <c r="S305" s="241">
        <f t="shared" si="483"/>
        <v>149</v>
      </c>
      <c r="T305" s="242">
        <f t="shared" ref="T305" si="537">(((R305-Q305)/Q305)*100)*A305</f>
        <v>48.058732333333317</v>
      </c>
      <c r="Y305" s="243">
        <f>IF(T305&lt;T303,(T305-T303),0)</f>
        <v>-3.6666666666666643</v>
      </c>
      <c r="Z305" s="244"/>
      <c r="AA305" s="228">
        <v>-13</v>
      </c>
      <c r="AB305" s="231">
        <v>0</v>
      </c>
    </row>
    <row r="306" spans="1:28" s="54" customFormat="1" ht="15.75" thickBot="1" x14ac:dyDescent="0.3">
      <c r="A306" s="217"/>
      <c r="B306" s="274"/>
      <c r="C306" s="314"/>
      <c r="D306" s="233" t="s">
        <v>196</v>
      </c>
      <c r="E306" s="233" t="s">
        <v>148</v>
      </c>
      <c r="F306" s="233">
        <v>1.74</v>
      </c>
      <c r="G306" s="251"/>
      <c r="H306" s="235"/>
      <c r="I306" s="236">
        <f t="shared" si="497"/>
        <v>0</v>
      </c>
      <c r="J306" s="346"/>
      <c r="K306" s="354"/>
      <c r="L306" s="254"/>
      <c r="M306" s="233">
        <v>0</v>
      </c>
      <c r="N306" s="254"/>
      <c r="O306" s="255">
        <f t="shared" si="495"/>
        <v>0</v>
      </c>
      <c r="P306" s="256"/>
      <c r="Q306" s="241"/>
      <c r="R306" s="241"/>
      <c r="S306" s="241"/>
      <c r="T306" s="242"/>
      <c r="Y306" s="243"/>
      <c r="Z306" s="244"/>
      <c r="AA306" s="50">
        <v>-13</v>
      </c>
      <c r="AB306" s="62">
        <v>0</v>
      </c>
    </row>
    <row r="307" spans="1:28" s="54" customFormat="1" x14ac:dyDescent="0.25">
      <c r="A307" s="217">
        <v>1</v>
      </c>
      <c r="B307" s="274"/>
      <c r="C307" s="313"/>
      <c r="D307" s="258" t="s">
        <v>195</v>
      </c>
      <c r="E307" s="258" t="s">
        <v>148</v>
      </c>
      <c r="F307" s="258">
        <v>1.76</v>
      </c>
      <c r="G307" s="259">
        <f t="shared" si="519"/>
        <v>2.7456</v>
      </c>
      <c r="H307" s="246"/>
      <c r="I307" s="236">
        <f t="shared" si="497"/>
        <v>0</v>
      </c>
      <c r="J307" s="345">
        <f t="shared" si="510"/>
        <v>728.43822843822841</v>
      </c>
      <c r="K307" s="352">
        <v>1100</v>
      </c>
      <c r="L307" s="261">
        <f t="shared" si="490"/>
        <v>1100</v>
      </c>
      <c r="M307" s="258">
        <v>1</v>
      </c>
      <c r="N307" s="261">
        <f t="shared" si="526"/>
        <v>0</v>
      </c>
      <c r="O307" s="262">
        <f t="shared" si="495"/>
        <v>0</v>
      </c>
      <c r="P307" s="263">
        <f t="shared" ref="P307" si="538">G307*L307*N307</f>
        <v>0</v>
      </c>
      <c r="Q307" s="241">
        <v>30000</v>
      </c>
      <c r="R307" s="241">
        <f t="shared" ref="R307" si="539">R305-L307-I307-I308+P307+O307+O308</f>
        <v>43317.619699999996</v>
      </c>
      <c r="S307" s="241">
        <f t="shared" si="483"/>
        <v>150</v>
      </c>
      <c r="T307" s="242">
        <f t="shared" ref="T307" si="540">(((R307-Q307)/Q307)*100)*A307</f>
        <v>44.392065666666653</v>
      </c>
      <c r="Y307" s="243">
        <f>IF(T307&lt;T305,(T307-T305),0)</f>
        <v>-3.6666666666666643</v>
      </c>
      <c r="Z307" s="244"/>
      <c r="AA307" s="50">
        <v>-13</v>
      </c>
      <c r="AB307" s="62">
        <v>0</v>
      </c>
    </row>
    <row r="308" spans="1:28" s="54" customFormat="1" ht="15.75" thickBot="1" x14ac:dyDescent="0.3">
      <c r="A308" s="217"/>
      <c r="B308" s="274"/>
      <c r="C308" s="314"/>
      <c r="D308" s="233" t="s">
        <v>197</v>
      </c>
      <c r="E308" s="233" t="s">
        <v>148</v>
      </c>
      <c r="F308" s="233">
        <v>1.56</v>
      </c>
      <c r="G308" s="251"/>
      <c r="H308" s="235"/>
      <c r="I308" s="236">
        <f t="shared" si="497"/>
        <v>0</v>
      </c>
      <c r="J308" s="346"/>
      <c r="K308" s="354"/>
      <c r="L308" s="254"/>
      <c r="M308" s="233">
        <v>0</v>
      </c>
      <c r="N308" s="254"/>
      <c r="O308" s="255">
        <f t="shared" si="495"/>
        <v>0</v>
      </c>
      <c r="P308" s="256"/>
      <c r="Q308" s="241"/>
      <c r="R308" s="241"/>
      <c r="S308" s="241"/>
      <c r="T308" s="242"/>
      <c r="Y308" s="243"/>
      <c r="Z308" s="244"/>
      <c r="AA308" s="50">
        <v>-13</v>
      </c>
      <c r="AB308" s="62">
        <v>0</v>
      </c>
    </row>
    <row r="309" spans="1:28" s="54" customFormat="1" ht="15.75" thickBot="1" x14ac:dyDescent="0.3">
      <c r="A309" s="217">
        <v>1</v>
      </c>
      <c r="B309" s="274"/>
      <c r="C309" s="313"/>
      <c r="D309" s="233" t="s">
        <v>196</v>
      </c>
      <c r="E309" s="233" t="s">
        <v>148</v>
      </c>
      <c r="F309" s="258">
        <v>1.74</v>
      </c>
      <c r="G309" s="259">
        <f t="shared" si="519"/>
        <v>2.7143999999999999</v>
      </c>
      <c r="H309" s="246"/>
      <c r="I309" s="236">
        <f t="shared" si="497"/>
        <v>0</v>
      </c>
      <c r="J309" s="345">
        <f t="shared" si="510"/>
        <v>736.81108163866782</v>
      </c>
      <c r="K309" s="352">
        <v>1100</v>
      </c>
      <c r="L309" s="261">
        <f t="shared" si="490"/>
        <v>1100</v>
      </c>
      <c r="M309" s="258">
        <v>0</v>
      </c>
      <c r="N309" s="261">
        <f t="shared" si="526"/>
        <v>0</v>
      </c>
      <c r="O309" s="262">
        <f t="shared" si="495"/>
        <v>0</v>
      </c>
      <c r="P309" s="263">
        <f t="shared" ref="P309" si="541">G309*L309*N309</f>
        <v>0</v>
      </c>
      <c r="Q309" s="241">
        <v>30000</v>
      </c>
      <c r="R309" s="241">
        <f t="shared" ref="R309" si="542">R307-L309-I309-I310+P309+O309+O310</f>
        <v>42217.619699999996</v>
      </c>
      <c r="S309" s="241">
        <f t="shared" si="483"/>
        <v>151</v>
      </c>
      <c r="T309" s="242">
        <f t="shared" ref="T309" si="543">(((R309-Q309)/Q309)*100)*A309</f>
        <v>40.725398999999982</v>
      </c>
      <c r="Y309" s="243">
        <f>IF(T309&lt;T307,(T309-T307),0)</f>
        <v>-3.6666666666666714</v>
      </c>
      <c r="Z309" s="244"/>
      <c r="AA309" s="50">
        <v>-13</v>
      </c>
      <c r="AB309" s="62">
        <v>0</v>
      </c>
    </row>
    <row r="310" spans="1:28" s="54" customFormat="1" ht="15.75" thickBot="1" x14ac:dyDescent="0.3">
      <c r="A310" s="217"/>
      <c r="B310" s="274"/>
      <c r="C310" s="314"/>
      <c r="D310" s="233" t="s">
        <v>197</v>
      </c>
      <c r="E310" s="233" t="s">
        <v>148</v>
      </c>
      <c r="F310" s="233">
        <v>1.56</v>
      </c>
      <c r="G310" s="251"/>
      <c r="H310" s="235"/>
      <c r="I310" s="236">
        <f t="shared" si="497"/>
        <v>0</v>
      </c>
      <c r="J310" s="346"/>
      <c r="K310" s="354"/>
      <c r="L310" s="254"/>
      <c r="M310" s="233">
        <v>0</v>
      </c>
      <c r="N310" s="254"/>
      <c r="O310" s="255">
        <f t="shared" si="495"/>
        <v>0</v>
      </c>
      <c r="P310" s="256"/>
      <c r="Q310" s="241"/>
      <c r="R310" s="241"/>
      <c r="S310" s="241"/>
      <c r="T310" s="242"/>
      <c r="Y310" s="243"/>
      <c r="Z310" s="244"/>
      <c r="AA310" s="50">
        <v>-13</v>
      </c>
      <c r="AB310" s="62">
        <v>0</v>
      </c>
    </row>
    <row r="311" spans="1:28" s="54" customFormat="1" x14ac:dyDescent="0.25">
      <c r="A311" s="217">
        <v>1</v>
      </c>
      <c r="B311" s="274"/>
      <c r="C311" s="357"/>
      <c r="D311" s="258" t="s">
        <v>198</v>
      </c>
      <c r="E311" s="258" t="s">
        <v>148</v>
      </c>
      <c r="F311" s="258">
        <v>1.54</v>
      </c>
      <c r="G311" s="259">
        <f t="shared" si="519"/>
        <v>2.7720000000000002</v>
      </c>
      <c r="H311" s="246"/>
      <c r="I311" s="236">
        <f t="shared" si="497"/>
        <v>0</v>
      </c>
      <c r="J311" s="345">
        <f t="shared" si="510"/>
        <v>721.5007215007214</v>
      </c>
      <c r="K311" s="352">
        <v>1100</v>
      </c>
      <c r="L311" s="261">
        <f t="shared" si="490"/>
        <v>1100</v>
      </c>
      <c r="M311" s="258">
        <v>1</v>
      </c>
      <c r="N311" s="261">
        <f t="shared" si="526"/>
        <v>0</v>
      </c>
      <c r="O311" s="262">
        <f t="shared" si="495"/>
        <v>0</v>
      </c>
      <c r="P311" s="263">
        <f t="shared" ref="P311" si="544">G311*L311*N311</f>
        <v>0</v>
      </c>
      <c r="Q311" s="241">
        <v>30000</v>
      </c>
      <c r="R311" s="241">
        <f t="shared" ref="R311" si="545">R309-L311-I311-I312+P311+O311+O312</f>
        <v>41117.619699999996</v>
      </c>
      <c r="S311" s="241">
        <f t="shared" si="483"/>
        <v>152</v>
      </c>
      <c r="T311" s="242">
        <f t="shared" ref="T311" si="546">(((R311-Q311)/Q311)*100)*A311</f>
        <v>37.058732333333317</v>
      </c>
      <c r="Y311" s="243">
        <f>IF(T311&lt;T309,(T311-T309),0)</f>
        <v>-3.6666666666666643</v>
      </c>
      <c r="Z311" s="244"/>
      <c r="AA311" s="50">
        <v>-13</v>
      </c>
      <c r="AB311" s="62">
        <v>0</v>
      </c>
    </row>
    <row r="312" spans="1:28" s="54" customFormat="1" ht="15.75" thickBot="1" x14ac:dyDescent="0.3">
      <c r="A312" s="217"/>
      <c r="B312" s="274"/>
      <c r="C312" s="358"/>
      <c r="D312" s="233" t="s">
        <v>199</v>
      </c>
      <c r="E312" s="233" t="s">
        <v>148</v>
      </c>
      <c r="F312" s="233">
        <v>1.8</v>
      </c>
      <c r="G312" s="251"/>
      <c r="H312" s="235"/>
      <c r="I312" s="236">
        <f t="shared" si="497"/>
        <v>0</v>
      </c>
      <c r="J312" s="346"/>
      <c r="K312" s="354"/>
      <c r="L312" s="254"/>
      <c r="M312" s="233">
        <v>0</v>
      </c>
      <c r="N312" s="254"/>
      <c r="O312" s="255">
        <f t="shared" si="495"/>
        <v>0</v>
      </c>
      <c r="P312" s="256"/>
      <c r="Q312" s="241"/>
      <c r="R312" s="241"/>
      <c r="S312" s="241"/>
      <c r="T312" s="242"/>
      <c r="Y312" s="243"/>
      <c r="Z312" s="244"/>
      <c r="AA312" s="50">
        <v>-13</v>
      </c>
      <c r="AB312" s="62">
        <v>0</v>
      </c>
    </row>
    <row r="313" spans="1:28" s="54" customFormat="1" x14ac:dyDescent="0.25">
      <c r="A313" s="217">
        <v>1</v>
      </c>
      <c r="B313" s="274"/>
      <c r="C313" s="357"/>
      <c r="D313" s="258" t="s">
        <v>198</v>
      </c>
      <c r="E313" s="258" t="s">
        <v>148</v>
      </c>
      <c r="F313" s="258">
        <v>1</v>
      </c>
      <c r="G313" s="259">
        <f t="shared" si="519"/>
        <v>1.5</v>
      </c>
      <c r="H313" s="246"/>
      <c r="I313" s="236">
        <f t="shared" si="497"/>
        <v>0</v>
      </c>
      <c r="J313" s="345">
        <f t="shared" si="510"/>
        <v>1333.3333333333333</v>
      </c>
      <c r="K313" s="352">
        <v>1100</v>
      </c>
      <c r="L313" s="261">
        <f t="shared" si="490"/>
        <v>1100</v>
      </c>
      <c r="M313" s="258">
        <v>1</v>
      </c>
      <c r="N313" s="261">
        <f t="shared" si="526"/>
        <v>1</v>
      </c>
      <c r="O313" s="262">
        <f t="shared" si="495"/>
        <v>0</v>
      </c>
      <c r="P313" s="263">
        <f t="shared" ref="P313" si="547">G313*L313*N313</f>
        <v>1650</v>
      </c>
      <c r="Q313" s="241">
        <v>30000</v>
      </c>
      <c r="R313" s="241">
        <f t="shared" ref="R313" si="548">R311-L313-I313-I314+P313+O313+O314</f>
        <v>41667.619699999996</v>
      </c>
      <c r="S313" s="241">
        <f t="shared" si="483"/>
        <v>153</v>
      </c>
      <c r="T313" s="242">
        <f t="shared" ref="T313" si="549">(((R313-Q313)/Q313)*100)*A313</f>
        <v>38.892065666666653</v>
      </c>
      <c r="Y313" s="243">
        <f>IF(T313&lt;T311,(T313-T311),0)</f>
        <v>0</v>
      </c>
      <c r="Z313" s="244"/>
      <c r="AA313" s="50">
        <v>-13</v>
      </c>
      <c r="AB313" s="62">
        <v>0</v>
      </c>
    </row>
    <row r="314" spans="1:28" s="54" customFormat="1" ht="15.75" thickBot="1" x14ac:dyDescent="0.3">
      <c r="A314" s="217"/>
      <c r="B314" s="274"/>
      <c r="C314" s="358"/>
      <c r="D314" s="233" t="s">
        <v>200</v>
      </c>
      <c r="E314" s="233" t="s">
        <v>148</v>
      </c>
      <c r="F314" s="233">
        <v>1.5</v>
      </c>
      <c r="G314" s="251"/>
      <c r="H314" s="235"/>
      <c r="I314" s="236">
        <f t="shared" si="497"/>
        <v>0</v>
      </c>
      <c r="J314" s="346"/>
      <c r="K314" s="354"/>
      <c r="L314" s="254"/>
      <c r="M314" s="233">
        <v>1</v>
      </c>
      <c r="N314" s="254"/>
      <c r="O314" s="255">
        <f t="shared" si="495"/>
        <v>0</v>
      </c>
      <c r="P314" s="256"/>
      <c r="Q314" s="241"/>
      <c r="R314" s="241"/>
      <c r="S314" s="241"/>
      <c r="T314" s="242"/>
      <c r="Y314" s="243"/>
      <c r="Z314" s="244"/>
      <c r="AA314" s="50">
        <v>-13</v>
      </c>
      <c r="AB314" s="62">
        <v>0</v>
      </c>
    </row>
    <row r="315" spans="1:28" s="54" customFormat="1" ht="15.75" thickBot="1" x14ac:dyDescent="0.3">
      <c r="A315" s="217">
        <v>1</v>
      </c>
      <c r="B315" s="274"/>
      <c r="C315" s="357"/>
      <c r="D315" s="233" t="s">
        <v>199</v>
      </c>
      <c r="E315" s="233" t="s">
        <v>148</v>
      </c>
      <c r="F315" s="258">
        <v>1.8</v>
      </c>
      <c r="G315" s="259">
        <f t="shared" si="519"/>
        <v>2.7</v>
      </c>
      <c r="H315" s="246"/>
      <c r="I315" s="236">
        <f t="shared" si="497"/>
        <v>0</v>
      </c>
      <c r="J315" s="345">
        <f t="shared" si="510"/>
        <v>740.74074074074065</v>
      </c>
      <c r="K315" s="352">
        <v>1100</v>
      </c>
      <c r="L315" s="261">
        <f t="shared" si="490"/>
        <v>1100</v>
      </c>
      <c r="M315" s="258">
        <v>0</v>
      </c>
      <c r="N315" s="261">
        <f t="shared" si="526"/>
        <v>0</v>
      </c>
      <c r="O315" s="262">
        <f t="shared" si="495"/>
        <v>0</v>
      </c>
      <c r="P315" s="263">
        <f t="shared" ref="P315" si="550">G315*L315*N315</f>
        <v>0</v>
      </c>
      <c r="Q315" s="241">
        <v>30000</v>
      </c>
      <c r="R315" s="241">
        <f t="shared" ref="R315" si="551">R313-L315-I315-I316+P315+O315+O316</f>
        <v>40567.619699999996</v>
      </c>
      <c r="S315" s="241">
        <f t="shared" ref="S315:S359" si="552">S313+A315</f>
        <v>154</v>
      </c>
      <c r="T315" s="242">
        <f>(((R315-Q315)/Q315)*100)*A315</f>
        <v>35.225398999999982</v>
      </c>
      <c r="Y315" s="243">
        <f>IF(T315&lt;T313,(T315-T313),0)</f>
        <v>-3.6666666666666714</v>
      </c>
      <c r="Z315" s="244"/>
      <c r="AA315" s="50">
        <v>-13</v>
      </c>
      <c r="AB315" s="62">
        <v>0</v>
      </c>
    </row>
    <row r="316" spans="1:28" s="54" customFormat="1" ht="15.75" thickBot="1" x14ac:dyDescent="0.3">
      <c r="A316" s="217"/>
      <c r="B316" s="274"/>
      <c r="C316" s="359"/>
      <c r="D316" s="278" t="s">
        <v>200</v>
      </c>
      <c r="E316" s="278" t="s">
        <v>148</v>
      </c>
      <c r="F316" s="278">
        <v>1.5</v>
      </c>
      <c r="G316" s="234"/>
      <c r="H316" s="301"/>
      <c r="I316" s="360">
        <f t="shared" si="497"/>
        <v>0</v>
      </c>
      <c r="J316" s="346"/>
      <c r="K316" s="354"/>
      <c r="L316" s="238"/>
      <c r="M316" s="278">
        <v>1</v>
      </c>
      <c r="N316" s="238"/>
      <c r="O316" s="255">
        <f t="shared" si="495"/>
        <v>0</v>
      </c>
      <c r="P316" s="240"/>
      <c r="Q316" s="241"/>
      <c r="R316" s="241"/>
      <c r="S316" s="241"/>
      <c r="T316" s="242"/>
      <c r="Y316" s="243"/>
      <c r="Z316" s="244"/>
      <c r="AA316" s="50">
        <v>-13</v>
      </c>
      <c r="AB316" s="62">
        <v>0</v>
      </c>
    </row>
    <row r="317" spans="1:28" s="228" customFormat="1" x14ac:dyDescent="0.25">
      <c r="A317" s="217">
        <v>1</v>
      </c>
      <c r="B317" s="292"/>
      <c r="C317" s="329"/>
      <c r="D317" s="258" t="s">
        <v>220</v>
      </c>
      <c r="E317" s="258" t="s">
        <v>148</v>
      </c>
      <c r="F317" s="258">
        <v>1.76</v>
      </c>
      <c r="G317" s="259">
        <f t="shared" si="519"/>
        <v>2.7649599999999999</v>
      </c>
      <c r="H317" s="246"/>
      <c r="I317" s="269">
        <f t="shared" si="497"/>
        <v>0</v>
      </c>
      <c r="J317" s="345">
        <f t="shared" si="510"/>
        <v>723.33776980498817</v>
      </c>
      <c r="K317" s="352">
        <v>990</v>
      </c>
      <c r="L317" s="261">
        <f t="shared" si="490"/>
        <v>990</v>
      </c>
      <c r="M317" s="258">
        <v>1</v>
      </c>
      <c r="N317" s="261">
        <f t="shared" si="526"/>
        <v>1</v>
      </c>
      <c r="O317" s="262">
        <f t="shared" si="495"/>
        <v>0</v>
      </c>
      <c r="P317" s="263">
        <f>G317*L317*N317</f>
        <v>2737.3103999999998</v>
      </c>
      <c r="Q317" s="241">
        <v>30000</v>
      </c>
      <c r="R317" s="241">
        <f t="shared" ref="R317" si="553">R315-L317-I317-I318+P317+O317+O318</f>
        <v>42314.930099999998</v>
      </c>
      <c r="S317" s="241">
        <f t="shared" si="552"/>
        <v>155</v>
      </c>
      <c r="T317" s="242">
        <f t="shared" ref="T317" si="554">(((R317-Q317)/Q317)*100)*A317</f>
        <v>41.049766999999996</v>
      </c>
      <c r="Y317" s="229">
        <f>IF(T317&lt;T315,(T317-T315),0)</f>
        <v>0</v>
      </c>
      <c r="Z317" s="230"/>
      <c r="AA317" s="228">
        <v>-21</v>
      </c>
      <c r="AB317" s="62">
        <v>0</v>
      </c>
    </row>
    <row r="318" spans="1:28" s="54" customFormat="1" ht="15.75" thickBot="1" x14ac:dyDescent="0.3">
      <c r="A318" s="217"/>
      <c r="B318" s="292"/>
      <c r="C318" s="330"/>
      <c r="D318" s="233" t="s">
        <v>221</v>
      </c>
      <c r="E318" s="233" t="s">
        <v>148</v>
      </c>
      <c r="F318" s="233">
        <v>1.571</v>
      </c>
      <c r="G318" s="251"/>
      <c r="H318" s="235"/>
      <c r="I318" s="236">
        <f t="shared" si="497"/>
        <v>0</v>
      </c>
      <c r="J318" s="346"/>
      <c r="K318" s="354"/>
      <c r="L318" s="254"/>
      <c r="M318" s="233">
        <v>1</v>
      </c>
      <c r="N318" s="254"/>
      <c r="O318" s="255">
        <f t="shared" si="495"/>
        <v>0</v>
      </c>
      <c r="P318" s="256"/>
      <c r="Q318" s="241"/>
      <c r="R318" s="241"/>
      <c r="S318" s="241"/>
      <c r="T318" s="242"/>
      <c r="Y318" s="243"/>
      <c r="Z318" s="244"/>
      <c r="AA318" s="50">
        <v>-21</v>
      </c>
      <c r="AB318" s="62">
        <v>0</v>
      </c>
    </row>
    <row r="319" spans="1:28" s="54" customFormat="1" x14ac:dyDescent="0.25">
      <c r="A319" s="217">
        <v>1</v>
      </c>
      <c r="B319" s="292"/>
      <c r="C319" s="329"/>
      <c r="D319" s="258" t="s">
        <v>220</v>
      </c>
      <c r="E319" s="258" t="s">
        <v>148</v>
      </c>
      <c r="F319" s="258">
        <v>1.76</v>
      </c>
      <c r="G319" s="259">
        <f t="shared" si="519"/>
        <v>2.9743999999999997</v>
      </c>
      <c r="H319" s="246"/>
      <c r="I319" s="236">
        <f t="shared" si="497"/>
        <v>0</v>
      </c>
      <c r="J319" s="345">
        <f t="shared" si="510"/>
        <v>672.40451855836477</v>
      </c>
      <c r="K319" s="352">
        <v>990</v>
      </c>
      <c r="L319" s="261">
        <f t="shared" si="490"/>
        <v>990</v>
      </c>
      <c r="M319" s="258">
        <v>1</v>
      </c>
      <c r="N319" s="261">
        <f t="shared" si="526"/>
        <v>0</v>
      </c>
      <c r="O319" s="262">
        <f t="shared" si="495"/>
        <v>0</v>
      </c>
      <c r="P319" s="263">
        <f>G319*L319*N319</f>
        <v>0</v>
      </c>
      <c r="Q319" s="241">
        <v>30000</v>
      </c>
      <c r="R319" s="241">
        <f t="shared" ref="R319" si="555">R317-L319-I319-I320+P319+O319+O320</f>
        <v>41324.930099999998</v>
      </c>
      <c r="S319" s="241">
        <f t="shared" si="552"/>
        <v>156</v>
      </c>
      <c r="T319" s="242">
        <f t="shared" ref="T319" si="556">(((R319-Q319)/Q319)*100)*A319</f>
        <v>37.749766999999999</v>
      </c>
      <c r="Y319" s="243">
        <f>IF(T319&lt;T317,(T319-T317),0)</f>
        <v>-3.2999999999999972</v>
      </c>
      <c r="Z319" s="244"/>
      <c r="AA319" s="50">
        <v>-21</v>
      </c>
      <c r="AB319" s="62">
        <v>0</v>
      </c>
    </row>
    <row r="320" spans="1:28" s="54" customFormat="1" ht="15.75" thickBot="1" x14ac:dyDescent="0.3">
      <c r="A320" s="217"/>
      <c r="B320" s="292"/>
      <c r="C320" s="330"/>
      <c r="D320" s="233" t="s">
        <v>222</v>
      </c>
      <c r="E320" s="233" t="s">
        <v>148</v>
      </c>
      <c r="F320" s="233">
        <v>1.69</v>
      </c>
      <c r="G320" s="251"/>
      <c r="H320" s="235"/>
      <c r="I320" s="236">
        <f t="shared" si="497"/>
        <v>0</v>
      </c>
      <c r="J320" s="346"/>
      <c r="K320" s="354"/>
      <c r="L320" s="254"/>
      <c r="M320" s="233">
        <v>0</v>
      </c>
      <c r="N320" s="254"/>
      <c r="O320" s="255">
        <f t="shared" si="495"/>
        <v>0</v>
      </c>
      <c r="P320" s="256"/>
      <c r="Q320" s="241"/>
      <c r="R320" s="241"/>
      <c r="S320" s="241"/>
      <c r="T320" s="242"/>
      <c r="Y320" s="243"/>
      <c r="Z320" s="244"/>
      <c r="AA320" s="50">
        <v>-21</v>
      </c>
      <c r="AB320" s="62">
        <v>0</v>
      </c>
    </row>
    <row r="321" spans="1:28" s="54" customFormat="1" ht="15.75" thickBot="1" x14ac:dyDescent="0.3">
      <c r="A321" s="217">
        <v>1</v>
      </c>
      <c r="B321" s="292"/>
      <c r="C321" s="329"/>
      <c r="D321" s="233" t="s">
        <v>221</v>
      </c>
      <c r="E321" s="233" t="s">
        <v>148</v>
      </c>
      <c r="F321" s="258">
        <v>1.571</v>
      </c>
      <c r="G321" s="259">
        <f t="shared" si="519"/>
        <v>2.6549899999999997</v>
      </c>
      <c r="H321" s="246"/>
      <c r="I321" s="236">
        <f t="shared" si="497"/>
        <v>0</v>
      </c>
      <c r="J321" s="345">
        <f t="shared" si="510"/>
        <v>753.29850583241375</v>
      </c>
      <c r="K321" s="352">
        <v>990</v>
      </c>
      <c r="L321" s="261">
        <f t="shared" si="490"/>
        <v>990</v>
      </c>
      <c r="M321" s="258">
        <v>1</v>
      </c>
      <c r="N321" s="261">
        <f t="shared" si="526"/>
        <v>0</v>
      </c>
      <c r="O321" s="262">
        <f t="shared" si="495"/>
        <v>0</v>
      </c>
      <c r="P321" s="263">
        <f>G321*L321*N321</f>
        <v>0</v>
      </c>
      <c r="Q321" s="241">
        <v>30000</v>
      </c>
      <c r="R321" s="241">
        <f t="shared" ref="R321" si="557">R319-L321-I321-I322+P321+O321+O322</f>
        <v>40334.930099999998</v>
      </c>
      <c r="S321" s="241">
        <f t="shared" si="552"/>
        <v>157</v>
      </c>
      <c r="T321" s="242">
        <f t="shared" ref="T321" si="558">(((R321-Q321)/Q321)*100)*A321</f>
        <v>34.449766999999994</v>
      </c>
      <c r="Y321" s="243">
        <f>IF(T321&lt;T319,(T321-T319),0)</f>
        <v>-3.3000000000000043</v>
      </c>
      <c r="Z321" s="244"/>
      <c r="AA321" s="50">
        <v>-21</v>
      </c>
      <c r="AB321" s="62">
        <v>0</v>
      </c>
    </row>
    <row r="322" spans="1:28" s="54" customFormat="1" ht="15.75" thickBot="1" x14ac:dyDescent="0.3">
      <c r="A322" s="217"/>
      <c r="B322" s="292"/>
      <c r="C322" s="330"/>
      <c r="D322" s="233" t="s">
        <v>222</v>
      </c>
      <c r="E322" s="233" t="s">
        <v>148</v>
      </c>
      <c r="F322" s="233">
        <v>1.69</v>
      </c>
      <c r="G322" s="251"/>
      <c r="H322" s="235"/>
      <c r="I322" s="236">
        <f t="shared" si="497"/>
        <v>0</v>
      </c>
      <c r="J322" s="346"/>
      <c r="K322" s="354"/>
      <c r="L322" s="254"/>
      <c r="M322" s="233">
        <v>0</v>
      </c>
      <c r="N322" s="254"/>
      <c r="O322" s="255">
        <f t="shared" si="495"/>
        <v>0</v>
      </c>
      <c r="P322" s="256"/>
      <c r="Q322" s="241"/>
      <c r="R322" s="241"/>
      <c r="S322" s="241"/>
      <c r="T322" s="242"/>
      <c r="Y322" s="243"/>
      <c r="Z322" s="244"/>
      <c r="AA322" s="50">
        <v>-21</v>
      </c>
      <c r="AB322" s="62">
        <v>0</v>
      </c>
    </row>
    <row r="323" spans="1:28" s="54" customFormat="1" x14ac:dyDescent="0.25">
      <c r="A323" s="217">
        <v>1</v>
      </c>
      <c r="B323" s="333"/>
      <c r="C323" s="329"/>
      <c r="D323" s="258" t="s">
        <v>223</v>
      </c>
      <c r="E323" s="258" t="s">
        <v>148</v>
      </c>
      <c r="F323" s="258">
        <v>1.74</v>
      </c>
      <c r="G323" s="259">
        <f t="shared" si="519"/>
        <v>2.7143999999999999</v>
      </c>
      <c r="H323" s="246"/>
      <c r="I323" s="236">
        <f t="shared" si="497"/>
        <v>0</v>
      </c>
      <c r="J323" s="345">
        <f t="shared" si="510"/>
        <v>736.81108163866782</v>
      </c>
      <c r="K323" s="352">
        <v>990</v>
      </c>
      <c r="L323" s="261">
        <f t="shared" ref="L323:L367" si="559">A323*K323</f>
        <v>990</v>
      </c>
      <c r="M323" s="258">
        <v>1</v>
      </c>
      <c r="N323" s="261">
        <f t="shared" si="526"/>
        <v>1</v>
      </c>
      <c r="O323" s="262">
        <f t="shared" si="495"/>
        <v>0</v>
      </c>
      <c r="P323" s="263">
        <f>G323*L323*N323</f>
        <v>2687.2559999999999</v>
      </c>
      <c r="Q323" s="241">
        <v>30000</v>
      </c>
      <c r="R323" s="241">
        <f t="shared" ref="R323" si="560">R321-L323-I323-I324+P323+O323+O324</f>
        <v>42032.186099999999</v>
      </c>
      <c r="S323" s="241">
        <f t="shared" si="552"/>
        <v>158</v>
      </c>
      <c r="T323" s="242">
        <f t="shared" ref="T323" si="561">(((R323-Q323)/Q323)*100)*A323</f>
        <v>40.107286999999999</v>
      </c>
      <c r="Y323" s="243">
        <f>IF(T323&lt;T321,(T323-T321),0)</f>
        <v>0</v>
      </c>
      <c r="Z323" s="244"/>
      <c r="AA323" s="50">
        <v>-21</v>
      </c>
      <c r="AB323" s="62">
        <v>0</v>
      </c>
    </row>
    <row r="324" spans="1:28" s="54" customFormat="1" ht="15.75" thickBot="1" x14ac:dyDescent="0.3">
      <c r="A324" s="217"/>
      <c r="B324" s="333"/>
      <c r="C324" s="330"/>
      <c r="D324" s="233" t="s">
        <v>225</v>
      </c>
      <c r="E324" s="233" t="s">
        <v>2</v>
      </c>
      <c r="F324" s="233">
        <v>1.56</v>
      </c>
      <c r="G324" s="251"/>
      <c r="H324" s="235"/>
      <c r="I324" s="236">
        <f t="shared" si="497"/>
        <v>0</v>
      </c>
      <c r="J324" s="346"/>
      <c r="K324" s="354"/>
      <c r="L324" s="254"/>
      <c r="M324" s="233">
        <v>1</v>
      </c>
      <c r="N324" s="254"/>
      <c r="O324" s="255">
        <f t="shared" si="495"/>
        <v>0</v>
      </c>
      <c r="P324" s="256"/>
      <c r="Q324" s="241"/>
      <c r="R324" s="241"/>
      <c r="S324" s="241"/>
      <c r="T324" s="242"/>
      <c r="Y324" s="243"/>
      <c r="Z324" s="244"/>
      <c r="AA324" s="50">
        <v>-21</v>
      </c>
      <c r="AB324" s="62">
        <v>0</v>
      </c>
    </row>
    <row r="325" spans="1:28" s="54" customFormat="1" x14ac:dyDescent="0.25">
      <c r="A325" s="217">
        <v>1</v>
      </c>
      <c r="B325" s="333"/>
      <c r="C325" s="329"/>
      <c r="D325" s="258" t="s">
        <v>223</v>
      </c>
      <c r="E325" s="258" t="s">
        <v>148</v>
      </c>
      <c r="F325" s="258">
        <v>1.74</v>
      </c>
      <c r="G325" s="259">
        <f t="shared" si="519"/>
        <v>2.9232</v>
      </c>
      <c r="H325" s="246"/>
      <c r="I325" s="236">
        <f t="shared" si="497"/>
        <v>0</v>
      </c>
      <c r="J325" s="345">
        <f t="shared" si="510"/>
        <v>684.18171866447733</v>
      </c>
      <c r="K325" s="352">
        <v>990</v>
      </c>
      <c r="L325" s="261">
        <f t="shared" si="559"/>
        <v>990</v>
      </c>
      <c r="M325" s="258">
        <v>1</v>
      </c>
      <c r="N325" s="261">
        <f t="shared" si="526"/>
        <v>0</v>
      </c>
      <c r="O325" s="262">
        <f t="shared" si="495"/>
        <v>0</v>
      </c>
      <c r="P325" s="263">
        <f>G325*L325*N325</f>
        <v>0</v>
      </c>
      <c r="Q325" s="241">
        <v>30000</v>
      </c>
      <c r="R325" s="241">
        <f t="shared" ref="R325" si="562">R323-L325-I325-I326+P325+O325+O326</f>
        <v>41042.186099999999</v>
      </c>
      <c r="S325" s="241">
        <f t="shared" si="552"/>
        <v>159</v>
      </c>
      <c r="T325" s="242">
        <f t="shared" ref="T325" si="563">(((R325-Q325)/Q325)*100)*A325</f>
        <v>36.807286999999995</v>
      </c>
      <c r="Y325" s="243">
        <f>IF(T325&lt;T323,(T325-T323),0)</f>
        <v>-3.3000000000000043</v>
      </c>
      <c r="Z325" s="244"/>
      <c r="AA325" s="50">
        <v>-21</v>
      </c>
      <c r="AB325" s="62">
        <v>0</v>
      </c>
    </row>
    <row r="326" spans="1:28" s="54" customFormat="1" ht="15.75" thickBot="1" x14ac:dyDescent="0.3">
      <c r="A326" s="217"/>
      <c r="B326" s="333"/>
      <c r="C326" s="330"/>
      <c r="D326" s="233" t="s">
        <v>224</v>
      </c>
      <c r="E326" s="233" t="s">
        <v>148</v>
      </c>
      <c r="F326" s="233">
        <v>1.68</v>
      </c>
      <c r="G326" s="251"/>
      <c r="H326" s="235"/>
      <c r="I326" s="236">
        <f t="shared" si="497"/>
        <v>0</v>
      </c>
      <c r="J326" s="346"/>
      <c r="K326" s="354"/>
      <c r="L326" s="254"/>
      <c r="M326" s="233">
        <v>0</v>
      </c>
      <c r="N326" s="254"/>
      <c r="O326" s="255">
        <f t="shared" si="495"/>
        <v>0</v>
      </c>
      <c r="P326" s="256"/>
      <c r="Q326" s="241"/>
      <c r="R326" s="241"/>
      <c r="S326" s="241"/>
      <c r="T326" s="242"/>
      <c r="Y326" s="243"/>
      <c r="Z326" s="244"/>
      <c r="AA326" s="50">
        <v>-21</v>
      </c>
      <c r="AB326" s="62">
        <v>0</v>
      </c>
    </row>
    <row r="327" spans="1:28" s="54" customFormat="1" ht="15.75" thickBot="1" x14ac:dyDescent="0.3">
      <c r="A327" s="217">
        <v>1</v>
      </c>
      <c r="B327" s="333"/>
      <c r="C327" s="329"/>
      <c r="D327" s="233" t="s">
        <v>225</v>
      </c>
      <c r="E327" s="233" t="s">
        <v>2</v>
      </c>
      <c r="F327" s="258">
        <v>1.56</v>
      </c>
      <c r="G327" s="259">
        <f t="shared" si="519"/>
        <v>2.6208</v>
      </c>
      <c r="H327" s="246"/>
      <c r="I327" s="236">
        <f t="shared" si="497"/>
        <v>0</v>
      </c>
      <c r="J327" s="345">
        <f t="shared" si="510"/>
        <v>763.12576312576311</v>
      </c>
      <c r="K327" s="352">
        <v>990</v>
      </c>
      <c r="L327" s="261">
        <f t="shared" si="559"/>
        <v>990</v>
      </c>
      <c r="M327" s="258">
        <v>0</v>
      </c>
      <c r="N327" s="261">
        <f t="shared" si="526"/>
        <v>0</v>
      </c>
      <c r="O327" s="262">
        <f t="shared" si="495"/>
        <v>0</v>
      </c>
      <c r="P327" s="263">
        <f>G327*L327*N327</f>
        <v>0</v>
      </c>
      <c r="Q327" s="241">
        <v>30000</v>
      </c>
      <c r="R327" s="241">
        <f t="shared" ref="R327" si="564">R325-L327-I327-I328+P327+O327+O328</f>
        <v>40052.186099999999</v>
      </c>
      <c r="S327" s="241">
        <f t="shared" si="552"/>
        <v>160</v>
      </c>
      <c r="T327" s="242">
        <f t="shared" ref="T327" si="565">(((R327-Q327)/Q327)*100)*A327</f>
        <v>33.507286999999998</v>
      </c>
      <c r="Y327" s="243">
        <f>IF(T327&lt;T325,(T327-T325),0)</f>
        <v>-3.2999999999999972</v>
      </c>
      <c r="Z327" s="244"/>
      <c r="AA327" s="50">
        <v>-21</v>
      </c>
      <c r="AB327" s="62">
        <v>0</v>
      </c>
    </row>
    <row r="328" spans="1:28" s="54" customFormat="1" ht="15.75" thickBot="1" x14ac:dyDescent="0.3">
      <c r="A328" s="217"/>
      <c r="B328" s="333"/>
      <c r="C328" s="330"/>
      <c r="D328" s="233" t="s">
        <v>224</v>
      </c>
      <c r="E328" s="233" t="s">
        <v>148</v>
      </c>
      <c r="F328" s="233">
        <v>1.68</v>
      </c>
      <c r="G328" s="251"/>
      <c r="H328" s="235"/>
      <c r="I328" s="236">
        <f t="shared" si="497"/>
        <v>0</v>
      </c>
      <c r="J328" s="346"/>
      <c r="K328" s="354"/>
      <c r="L328" s="254"/>
      <c r="M328" s="233">
        <v>0</v>
      </c>
      <c r="N328" s="254"/>
      <c r="O328" s="255">
        <f t="shared" ref="O328:O336" si="566">F328*H328*M328</f>
        <v>0</v>
      </c>
      <c r="P328" s="256"/>
      <c r="Q328" s="241"/>
      <c r="R328" s="241"/>
      <c r="S328" s="241"/>
      <c r="T328" s="242"/>
      <c r="Y328" s="243"/>
      <c r="Z328" s="244"/>
      <c r="AA328" s="50">
        <v>-21</v>
      </c>
      <c r="AB328" s="62">
        <v>0</v>
      </c>
    </row>
    <row r="329" spans="1:28" s="54" customFormat="1" x14ac:dyDescent="0.25">
      <c r="A329" s="217">
        <v>1</v>
      </c>
      <c r="B329" s="361"/>
      <c r="C329" s="329"/>
      <c r="D329" s="258" t="s">
        <v>226</v>
      </c>
      <c r="E329" s="258" t="s">
        <v>148</v>
      </c>
      <c r="F329" s="258">
        <v>2.08</v>
      </c>
      <c r="G329" s="259">
        <f t="shared" si="519"/>
        <v>3.7232000000000003</v>
      </c>
      <c r="H329" s="246"/>
      <c r="I329" s="236">
        <f t="shared" si="497"/>
        <v>0</v>
      </c>
      <c r="J329" s="345">
        <f t="shared" si="510"/>
        <v>537.17232488182208</v>
      </c>
      <c r="K329" s="352">
        <v>990</v>
      </c>
      <c r="L329" s="261">
        <f t="shared" si="559"/>
        <v>990</v>
      </c>
      <c r="M329" s="258">
        <v>1</v>
      </c>
      <c r="N329" s="261">
        <f t="shared" si="526"/>
        <v>0</v>
      </c>
      <c r="O329" s="262">
        <f t="shared" si="566"/>
        <v>0</v>
      </c>
      <c r="P329" s="263">
        <f>G329*L329*N329</f>
        <v>0</v>
      </c>
      <c r="Q329" s="241">
        <v>30000</v>
      </c>
      <c r="R329" s="241">
        <f t="shared" ref="R329" si="567">R327-L329-I329-I330+P329+O329+O330</f>
        <v>39062.186099999999</v>
      </c>
      <c r="S329" s="241">
        <f t="shared" si="552"/>
        <v>161</v>
      </c>
      <c r="T329" s="242">
        <f t="shared" ref="T329" si="568">(((R329-Q329)/Q329)*100)*A329</f>
        <v>30.207287000000001</v>
      </c>
      <c r="Y329" s="243">
        <f>IF(T329&lt;T327,(T329-T327),0)</f>
        <v>-3.2999999999999972</v>
      </c>
      <c r="Z329" s="244"/>
      <c r="AA329" s="50">
        <v>-21</v>
      </c>
      <c r="AB329" s="62">
        <v>0</v>
      </c>
    </row>
    <row r="330" spans="1:28" s="54" customFormat="1" ht="15.75" thickBot="1" x14ac:dyDescent="0.3">
      <c r="A330" s="217"/>
      <c r="B330" s="361"/>
      <c r="C330" s="330"/>
      <c r="D330" s="233" t="s">
        <v>227</v>
      </c>
      <c r="E330" s="233" t="s">
        <v>148</v>
      </c>
      <c r="F330" s="233">
        <v>1.79</v>
      </c>
      <c r="G330" s="251"/>
      <c r="H330" s="235"/>
      <c r="I330" s="236">
        <f t="shared" ref="I330:I340" si="569">H330*B330</f>
        <v>0</v>
      </c>
      <c r="J330" s="346"/>
      <c r="K330" s="354"/>
      <c r="L330" s="254"/>
      <c r="M330" s="233">
        <v>0</v>
      </c>
      <c r="N330" s="254"/>
      <c r="O330" s="255">
        <f t="shared" si="566"/>
        <v>0</v>
      </c>
      <c r="P330" s="256"/>
      <c r="Q330" s="241"/>
      <c r="R330" s="241"/>
      <c r="S330" s="241"/>
      <c r="T330" s="242"/>
      <c r="Y330" s="243"/>
      <c r="Z330" s="244"/>
      <c r="AA330" s="50">
        <v>-21</v>
      </c>
      <c r="AB330" s="62">
        <v>0</v>
      </c>
    </row>
    <row r="331" spans="1:28" s="54" customFormat="1" x14ac:dyDescent="0.25">
      <c r="A331" s="217">
        <v>1</v>
      </c>
      <c r="B331" s="361"/>
      <c r="C331" s="329"/>
      <c r="D331" s="258" t="s">
        <v>226</v>
      </c>
      <c r="E331" s="258" t="s">
        <v>148</v>
      </c>
      <c r="F331" s="258">
        <v>2.08</v>
      </c>
      <c r="G331" s="259">
        <f t="shared" si="519"/>
        <v>4.2431999999999999</v>
      </c>
      <c r="H331" s="246"/>
      <c r="I331" s="236">
        <f t="shared" si="569"/>
        <v>0</v>
      </c>
      <c r="J331" s="345">
        <f t="shared" si="510"/>
        <v>471.34238310708901</v>
      </c>
      <c r="K331" s="352">
        <v>990</v>
      </c>
      <c r="L331" s="261">
        <f t="shared" si="559"/>
        <v>990</v>
      </c>
      <c r="M331" s="258">
        <v>1</v>
      </c>
      <c r="N331" s="261">
        <f t="shared" si="526"/>
        <v>0</v>
      </c>
      <c r="O331" s="262">
        <f t="shared" si="566"/>
        <v>0</v>
      </c>
      <c r="P331" s="263">
        <f>G331*L331*N331</f>
        <v>0</v>
      </c>
      <c r="Q331" s="241">
        <v>30000</v>
      </c>
      <c r="R331" s="241">
        <f t="shared" ref="R331" si="570">R329-L331-I331-I332+P331+O331+O332</f>
        <v>38072.186099999999</v>
      </c>
      <c r="S331" s="241">
        <f t="shared" si="552"/>
        <v>162</v>
      </c>
      <c r="T331" s="242">
        <f t="shared" ref="T331" si="571">(((R331-Q331)/Q331)*100)*A331</f>
        <v>26.907286999999997</v>
      </c>
      <c r="Y331" s="243">
        <f>IF(T331&lt;T329,(T331-T329),0)</f>
        <v>-3.3000000000000043</v>
      </c>
      <c r="Z331" s="244"/>
      <c r="AA331" s="50">
        <v>-21</v>
      </c>
      <c r="AB331" s="62">
        <v>0</v>
      </c>
    </row>
    <row r="332" spans="1:28" s="54" customFormat="1" ht="15.75" thickBot="1" x14ac:dyDescent="0.3">
      <c r="A332" s="217"/>
      <c r="B332" s="361"/>
      <c r="C332" s="330"/>
      <c r="D332" s="233" t="s">
        <v>228</v>
      </c>
      <c r="E332" s="233" t="s">
        <v>148</v>
      </c>
      <c r="F332" s="233">
        <v>2.04</v>
      </c>
      <c r="G332" s="251"/>
      <c r="H332" s="235"/>
      <c r="I332" s="236">
        <f t="shared" si="569"/>
        <v>0</v>
      </c>
      <c r="J332" s="346"/>
      <c r="K332" s="354"/>
      <c r="L332" s="254"/>
      <c r="M332" s="233">
        <v>0</v>
      </c>
      <c r="N332" s="254"/>
      <c r="O332" s="255">
        <f t="shared" si="566"/>
        <v>0</v>
      </c>
      <c r="P332" s="256"/>
      <c r="Q332" s="241"/>
      <c r="R332" s="241"/>
      <c r="S332" s="241"/>
      <c r="T332" s="242"/>
      <c r="Y332" s="243"/>
      <c r="Z332" s="244"/>
      <c r="AA332" s="50">
        <v>-21</v>
      </c>
      <c r="AB332" s="62">
        <v>0</v>
      </c>
    </row>
    <row r="333" spans="1:28" s="54" customFormat="1" ht="15.75" thickBot="1" x14ac:dyDescent="0.3">
      <c r="A333" s="217">
        <v>1</v>
      </c>
      <c r="B333" s="361"/>
      <c r="C333" s="329"/>
      <c r="D333" s="233" t="s">
        <v>227</v>
      </c>
      <c r="E333" s="233" t="s">
        <v>148</v>
      </c>
      <c r="F333" s="258">
        <v>1.79</v>
      </c>
      <c r="G333" s="259">
        <f t="shared" si="519"/>
        <v>3.6516000000000002</v>
      </c>
      <c r="H333" s="246"/>
      <c r="I333" s="236">
        <f t="shared" si="569"/>
        <v>0</v>
      </c>
      <c r="J333" s="345">
        <f t="shared" si="510"/>
        <v>547.70511556577935</v>
      </c>
      <c r="K333" s="352">
        <v>990</v>
      </c>
      <c r="L333" s="261">
        <f t="shared" si="559"/>
        <v>990</v>
      </c>
      <c r="M333" s="258">
        <v>0</v>
      </c>
      <c r="N333" s="261">
        <f t="shared" si="526"/>
        <v>0</v>
      </c>
      <c r="O333" s="262">
        <f t="shared" si="566"/>
        <v>0</v>
      </c>
      <c r="P333" s="263">
        <f>G333*L333*N333</f>
        <v>0</v>
      </c>
      <c r="Q333" s="241">
        <v>30000</v>
      </c>
      <c r="R333" s="241">
        <f t="shared" ref="R333" si="572">R331-L333-I333-I334+P333+O333+O334</f>
        <v>37082.186099999999</v>
      </c>
      <c r="S333" s="241">
        <f t="shared" si="552"/>
        <v>163</v>
      </c>
      <c r="T333" s="242">
        <f t="shared" ref="T333" si="573">(((R333-Q333)/Q333)*100)*A333</f>
        <v>23.607286999999996</v>
      </c>
      <c r="Y333" s="243">
        <f>IF(T333&lt;T331,(T333-T331),0)</f>
        <v>-3.3000000000000007</v>
      </c>
      <c r="Z333" s="244"/>
      <c r="AA333" s="50">
        <v>-21</v>
      </c>
      <c r="AB333" s="62">
        <v>0</v>
      </c>
    </row>
    <row r="334" spans="1:28" s="54" customFormat="1" ht="15.75" thickBot="1" x14ac:dyDescent="0.3">
      <c r="A334" s="217"/>
      <c r="B334" s="361"/>
      <c r="C334" s="330"/>
      <c r="D334" s="233" t="s">
        <v>228</v>
      </c>
      <c r="E334" s="233" t="s">
        <v>148</v>
      </c>
      <c r="F334" s="233">
        <v>2.04</v>
      </c>
      <c r="G334" s="251"/>
      <c r="H334" s="235"/>
      <c r="I334" s="236">
        <f t="shared" si="569"/>
        <v>0</v>
      </c>
      <c r="J334" s="346"/>
      <c r="K334" s="354"/>
      <c r="L334" s="254"/>
      <c r="M334" s="233">
        <v>0</v>
      </c>
      <c r="N334" s="254"/>
      <c r="O334" s="255">
        <f t="shared" si="566"/>
        <v>0</v>
      </c>
      <c r="P334" s="256"/>
      <c r="Q334" s="241"/>
      <c r="R334" s="241"/>
      <c r="S334" s="241"/>
      <c r="T334" s="242"/>
      <c r="Y334" s="243"/>
      <c r="Z334" s="244"/>
      <c r="AA334" s="50">
        <v>-21</v>
      </c>
      <c r="AB334" s="62">
        <v>0</v>
      </c>
    </row>
    <row r="335" spans="1:28" s="54" customFormat="1" x14ac:dyDescent="0.25">
      <c r="A335" s="217">
        <v>1</v>
      </c>
      <c r="B335" s="279"/>
      <c r="C335" s="329"/>
      <c r="D335" s="258" t="s">
        <v>229</v>
      </c>
      <c r="E335" s="258" t="s">
        <v>148</v>
      </c>
      <c r="F335" s="258">
        <v>1.52</v>
      </c>
      <c r="G335" s="259">
        <f t="shared" si="519"/>
        <v>2.3879199999999998</v>
      </c>
      <c r="H335" s="246"/>
      <c r="I335" s="236">
        <f t="shared" si="569"/>
        <v>0</v>
      </c>
      <c r="J335" s="345">
        <f t="shared" si="510"/>
        <v>837.54899661630213</v>
      </c>
      <c r="K335" s="352">
        <v>990</v>
      </c>
      <c r="L335" s="261">
        <f t="shared" si="559"/>
        <v>990</v>
      </c>
      <c r="M335" s="258">
        <v>0</v>
      </c>
      <c r="N335" s="261">
        <f t="shared" si="526"/>
        <v>0</v>
      </c>
      <c r="O335" s="262">
        <f t="shared" si="566"/>
        <v>0</v>
      </c>
      <c r="P335" s="263">
        <f>G335*L335*N335</f>
        <v>0</v>
      </c>
      <c r="Q335" s="241">
        <v>30000</v>
      </c>
      <c r="R335" s="241">
        <f t="shared" ref="R335" si="574">R333-L335-I335-I336+P335+O335+O336</f>
        <v>36092.186099999999</v>
      </c>
      <c r="S335" s="241">
        <f t="shared" si="552"/>
        <v>164</v>
      </c>
      <c r="T335" s="242">
        <f>((R335-Q335)/Q335)*100</f>
        <v>20.307286999999995</v>
      </c>
      <c r="Y335" s="243">
        <f>IF(T335&lt;T333,(T335-T333),0)</f>
        <v>-3.3000000000000007</v>
      </c>
      <c r="Z335" s="244">
        <v>-20</v>
      </c>
      <c r="AA335" s="50">
        <v>-21</v>
      </c>
      <c r="AB335" s="62">
        <v>0</v>
      </c>
    </row>
    <row r="336" spans="1:28" s="266" customFormat="1" ht="15.75" thickBot="1" x14ac:dyDescent="0.3">
      <c r="A336" s="217"/>
      <c r="B336" s="279"/>
      <c r="C336" s="330"/>
      <c r="D336" s="233" t="s">
        <v>221</v>
      </c>
      <c r="E336" s="233" t="s">
        <v>148</v>
      </c>
      <c r="F336" s="233">
        <v>1.571</v>
      </c>
      <c r="G336" s="234"/>
      <c r="H336" s="235"/>
      <c r="I336" s="265">
        <f t="shared" si="569"/>
        <v>0</v>
      </c>
      <c r="J336" s="346"/>
      <c r="K336" s="354"/>
      <c r="L336" s="238"/>
      <c r="M336" s="233">
        <v>1</v>
      </c>
      <c r="N336" s="238"/>
      <c r="O336" s="239">
        <f t="shared" si="566"/>
        <v>0</v>
      </c>
      <c r="P336" s="240"/>
      <c r="Q336" s="241"/>
      <c r="R336" s="241"/>
      <c r="S336" s="241"/>
      <c r="T336" s="242"/>
      <c r="Y336" s="243"/>
      <c r="Z336" s="244"/>
      <c r="AA336" s="50">
        <v>-21</v>
      </c>
      <c r="AB336" s="62">
        <v>0</v>
      </c>
    </row>
    <row r="337" spans="1:28" s="54" customFormat="1" ht="15.75" thickBot="1" x14ac:dyDescent="0.3">
      <c r="A337" s="217">
        <v>0</v>
      </c>
      <c r="B337" s="218">
        <v>1</v>
      </c>
      <c r="C337" s="362" t="s">
        <v>231</v>
      </c>
      <c r="D337" s="220" t="s">
        <v>233</v>
      </c>
      <c r="E337" s="220" t="s">
        <v>230</v>
      </c>
      <c r="F337" s="220">
        <v>4.1500000000000004</v>
      </c>
      <c r="G337" s="259"/>
      <c r="H337" s="222">
        <v>50</v>
      </c>
      <c r="I337" s="194">
        <f t="shared" si="569"/>
        <v>50</v>
      </c>
      <c r="J337" s="345" t="e">
        <f t="shared" si="510"/>
        <v>#DIV/0!</v>
      </c>
      <c r="K337" s="352"/>
      <c r="L337" s="261">
        <f t="shared" si="559"/>
        <v>0</v>
      </c>
      <c r="M337" s="220">
        <v>0</v>
      </c>
      <c r="N337" s="261">
        <f t="shared" si="526"/>
        <v>0</v>
      </c>
      <c r="O337" s="195">
        <f>F337*I337*M337</f>
        <v>0</v>
      </c>
      <c r="P337" s="263">
        <f>G337*L337*N337</f>
        <v>0</v>
      </c>
      <c r="Q337" s="241">
        <v>30000</v>
      </c>
      <c r="R337" s="241">
        <f t="shared" ref="R337" si="575">R335-L337-I337-I338+P337+O337+O338</f>
        <v>35992.186099999999</v>
      </c>
      <c r="S337" s="241">
        <f>S335+A337</f>
        <v>164</v>
      </c>
      <c r="T337" s="242">
        <f t="shared" ref="T337" si="576">((R337-Q337)/Q337)*100</f>
        <v>19.973953666666663</v>
      </c>
      <c r="Y337" s="243">
        <f>IF(T337&lt;T335,(T337-T335),0)</f>
        <v>-0.33333333333333215</v>
      </c>
      <c r="Z337" s="244"/>
      <c r="AA337" s="50">
        <v>0</v>
      </c>
      <c r="AB337" s="231">
        <v>1</v>
      </c>
    </row>
    <row r="338" spans="1:28" s="54" customFormat="1" ht="15.75" thickBot="1" x14ac:dyDescent="0.3">
      <c r="A338" s="217"/>
      <c r="B338" s="218">
        <v>1</v>
      </c>
      <c r="C338" s="330" t="s">
        <v>231</v>
      </c>
      <c r="D338" s="233" t="s">
        <v>232</v>
      </c>
      <c r="E338" s="233" t="s">
        <v>230</v>
      </c>
      <c r="F338" s="233">
        <v>3.7</v>
      </c>
      <c r="G338" s="234"/>
      <c r="H338" s="235">
        <v>50</v>
      </c>
      <c r="I338" s="236">
        <f t="shared" si="569"/>
        <v>50</v>
      </c>
      <c r="J338" s="346"/>
      <c r="K338" s="354"/>
      <c r="L338" s="238"/>
      <c r="M338" s="233">
        <v>0</v>
      </c>
      <c r="N338" s="238"/>
      <c r="O338" s="262">
        <f t="shared" ref="O338:O383" si="577">F338*I338*M338</f>
        <v>0</v>
      </c>
      <c r="P338" s="256"/>
      <c r="Q338" s="241"/>
      <c r="R338" s="241"/>
      <c r="S338" s="241"/>
      <c r="T338" s="242"/>
      <c r="Y338" s="243"/>
      <c r="Z338" s="244"/>
      <c r="AA338" s="50">
        <v>0</v>
      </c>
      <c r="AB338" s="62">
        <v>1</v>
      </c>
    </row>
    <row r="339" spans="1:28" s="54" customFormat="1" ht="15.75" thickBot="1" x14ac:dyDescent="0.3">
      <c r="A339" s="217">
        <v>0</v>
      </c>
      <c r="B339" s="218">
        <v>1</v>
      </c>
      <c r="C339" s="329" t="s">
        <v>231</v>
      </c>
      <c r="D339" s="258" t="s">
        <v>235</v>
      </c>
      <c r="E339" s="258" t="s">
        <v>230</v>
      </c>
      <c r="F339" s="258">
        <v>4</v>
      </c>
      <c r="G339" s="259"/>
      <c r="H339" s="246">
        <v>50</v>
      </c>
      <c r="I339" s="236">
        <f t="shared" si="569"/>
        <v>50</v>
      </c>
      <c r="J339" s="345" t="e">
        <f t="shared" si="510"/>
        <v>#DIV/0!</v>
      </c>
      <c r="K339" s="352"/>
      <c r="L339" s="261">
        <f t="shared" si="559"/>
        <v>0</v>
      </c>
      <c r="M339" s="258">
        <v>1</v>
      </c>
      <c r="N339" s="261">
        <f t="shared" si="526"/>
        <v>1</v>
      </c>
      <c r="O339" s="262">
        <f t="shared" si="577"/>
        <v>200</v>
      </c>
      <c r="P339" s="263">
        <f>G339*L339*N339</f>
        <v>0</v>
      </c>
      <c r="Q339" s="241">
        <v>30000</v>
      </c>
      <c r="R339" s="241">
        <f t="shared" ref="R339" si="578">R337-L339-I339-I340+P339+O339+O340</f>
        <v>36304.686099999999</v>
      </c>
      <c r="S339" s="241">
        <f t="shared" si="552"/>
        <v>164</v>
      </c>
      <c r="T339" s="242">
        <f t="shared" ref="T339" si="579">((R339-Q339)/Q339)*100</f>
        <v>21.015620333333331</v>
      </c>
      <c r="Y339" s="243">
        <f>IF(T339&lt;T337,(T339-T337),0)</f>
        <v>0</v>
      </c>
      <c r="Z339" s="244"/>
      <c r="AA339" s="50">
        <v>0</v>
      </c>
      <c r="AB339" s="62">
        <v>1</v>
      </c>
    </row>
    <row r="340" spans="1:28" s="54" customFormat="1" ht="15.75" thickBot="1" x14ac:dyDescent="0.3">
      <c r="A340" s="217"/>
      <c r="B340" s="218">
        <v>1</v>
      </c>
      <c r="C340" s="330" t="s">
        <v>234</v>
      </c>
      <c r="D340" s="233" t="s">
        <v>236</v>
      </c>
      <c r="E340" s="233" t="s">
        <v>230</v>
      </c>
      <c r="F340" s="233">
        <v>4.25</v>
      </c>
      <c r="G340" s="234"/>
      <c r="H340" s="235">
        <v>50</v>
      </c>
      <c r="I340" s="236">
        <f t="shared" si="569"/>
        <v>50</v>
      </c>
      <c r="J340" s="346"/>
      <c r="K340" s="354"/>
      <c r="L340" s="238"/>
      <c r="M340" s="233">
        <v>1</v>
      </c>
      <c r="N340" s="238"/>
      <c r="O340" s="262">
        <f t="shared" si="577"/>
        <v>212.5</v>
      </c>
      <c r="P340" s="256"/>
      <c r="Q340" s="241"/>
      <c r="R340" s="241"/>
      <c r="S340" s="241"/>
      <c r="T340" s="242"/>
      <c r="Y340" s="243"/>
      <c r="Z340" s="244"/>
      <c r="AA340" s="50">
        <v>0</v>
      </c>
      <c r="AB340" s="62">
        <v>1</v>
      </c>
    </row>
    <row r="341" spans="1:28" s="266" customFormat="1" ht="15.75" thickBot="1" x14ac:dyDescent="0.3">
      <c r="A341" s="217">
        <v>0</v>
      </c>
      <c r="B341" s="218">
        <v>1</v>
      </c>
      <c r="C341" s="363" t="s">
        <v>231</v>
      </c>
      <c r="D341" s="342" t="s">
        <v>237</v>
      </c>
      <c r="E341" s="342" t="s">
        <v>230</v>
      </c>
      <c r="F341" s="342">
        <v>4.45</v>
      </c>
      <c r="G341" s="259"/>
      <c r="H341" s="364">
        <v>50</v>
      </c>
      <c r="I341" s="265">
        <f t="shared" ref="I341:I404" si="580">H341*B341</f>
        <v>50</v>
      </c>
      <c r="J341" s="345" t="e">
        <f t="shared" si="510"/>
        <v>#DIV/0!</v>
      </c>
      <c r="K341" s="352"/>
      <c r="L341" s="261">
        <f t="shared" si="559"/>
        <v>0</v>
      </c>
      <c r="M341" s="342">
        <v>0</v>
      </c>
      <c r="N341" s="261">
        <f t="shared" si="526"/>
        <v>0</v>
      </c>
      <c r="O341" s="365">
        <f t="shared" si="577"/>
        <v>0</v>
      </c>
      <c r="P341" s="263">
        <f>G341*L341*N341</f>
        <v>0</v>
      </c>
      <c r="Q341" s="241">
        <v>30000</v>
      </c>
      <c r="R341" s="241">
        <f t="shared" ref="R341:R359" si="581">R339-L341-I341-I342+P341+O341+O342</f>
        <v>35995.686099999999</v>
      </c>
      <c r="S341" s="241">
        <f t="shared" si="552"/>
        <v>164</v>
      </c>
      <c r="T341" s="242">
        <f t="shared" ref="T341:T403" si="582">((R341-Q341)/Q341)*100</f>
        <v>19.98562033333333</v>
      </c>
      <c r="Y341" s="243">
        <f>IF(T341&lt;T339,(T341-T339),0)</f>
        <v>-1.0300000000000011</v>
      </c>
      <c r="Z341" s="244"/>
      <c r="AA341" s="266">
        <v>0</v>
      </c>
      <c r="AB341" s="62">
        <v>1</v>
      </c>
    </row>
    <row r="342" spans="1:28" s="54" customFormat="1" ht="15.75" thickBot="1" x14ac:dyDescent="0.3">
      <c r="A342" s="217"/>
      <c r="B342" s="274">
        <v>1</v>
      </c>
      <c r="C342" s="366"/>
      <c r="D342" s="347" t="s">
        <v>279</v>
      </c>
      <c r="E342" s="367"/>
      <c r="F342" s="367"/>
      <c r="G342" s="234"/>
      <c r="H342" s="368">
        <v>4923</v>
      </c>
      <c r="I342" s="369">
        <f t="shared" si="580"/>
        <v>4923</v>
      </c>
      <c r="J342" s="346"/>
      <c r="K342" s="354"/>
      <c r="L342" s="238"/>
      <c r="M342" s="367">
        <v>1</v>
      </c>
      <c r="N342" s="238"/>
      <c r="O342" s="370">
        <v>4664</v>
      </c>
      <c r="P342" s="256"/>
      <c r="Q342" s="241"/>
      <c r="R342" s="241"/>
      <c r="S342" s="241"/>
      <c r="T342" s="242"/>
      <c r="Y342" s="243"/>
      <c r="Z342" s="244"/>
      <c r="AA342" s="50">
        <v>0</v>
      </c>
      <c r="AB342" s="62">
        <v>1</v>
      </c>
    </row>
    <row r="343" spans="1:28" s="228" customFormat="1" ht="15.75" thickBot="1" x14ac:dyDescent="0.3">
      <c r="A343" s="217">
        <v>1</v>
      </c>
      <c r="B343" s="218">
        <v>0</v>
      </c>
      <c r="C343" s="363"/>
      <c r="D343" s="258" t="s">
        <v>246</v>
      </c>
      <c r="E343" s="258" t="s">
        <v>148</v>
      </c>
      <c r="F343" s="342">
        <v>1</v>
      </c>
      <c r="G343" s="259">
        <f t="shared" ref="G343:G405" si="583">F343*F344</f>
        <v>1.61</v>
      </c>
      <c r="H343" s="364">
        <v>0</v>
      </c>
      <c r="I343" s="265">
        <f t="shared" si="580"/>
        <v>0</v>
      </c>
      <c r="J343" s="345">
        <f t="shared" si="510"/>
        <v>1242.2360248447205</v>
      </c>
      <c r="K343" s="352">
        <v>880</v>
      </c>
      <c r="L343" s="261">
        <f t="shared" si="559"/>
        <v>880</v>
      </c>
      <c r="M343" s="342">
        <v>1</v>
      </c>
      <c r="N343" s="261">
        <f t="shared" ref="N343:N351" si="584">IF(M343+M344=2,1,0)</f>
        <v>1</v>
      </c>
      <c r="O343" s="365">
        <f t="shared" si="577"/>
        <v>0</v>
      </c>
      <c r="P343" s="263">
        <f>G343*L343*N343</f>
        <v>1416.8000000000002</v>
      </c>
      <c r="Q343" s="241">
        <v>30000</v>
      </c>
      <c r="R343" s="241">
        <f t="shared" si="581"/>
        <v>36532.486100000002</v>
      </c>
      <c r="S343" s="241">
        <f t="shared" si="552"/>
        <v>165</v>
      </c>
      <c r="T343" s="242">
        <f>((R343-Q343)/Q343)*100</f>
        <v>21.774953666666676</v>
      </c>
      <c r="Y343" s="229"/>
      <c r="Z343" s="230"/>
      <c r="AA343" s="228">
        <v>13</v>
      </c>
      <c r="AB343" s="62">
        <v>1</v>
      </c>
    </row>
    <row r="344" spans="1:28" s="54" customFormat="1" ht="15.75" thickBot="1" x14ac:dyDescent="0.3">
      <c r="A344" s="217"/>
      <c r="B344" s="218">
        <v>0</v>
      </c>
      <c r="C344" s="371"/>
      <c r="D344" s="233" t="s">
        <v>247</v>
      </c>
      <c r="E344" s="233" t="s">
        <v>148</v>
      </c>
      <c r="F344" s="372">
        <v>1.61</v>
      </c>
      <c r="G344" s="234"/>
      <c r="H344" s="373">
        <v>0</v>
      </c>
      <c r="I344" s="374">
        <f t="shared" si="580"/>
        <v>0</v>
      </c>
      <c r="J344" s="346"/>
      <c r="K344" s="354"/>
      <c r="L344" s="238"/>
      <c r="M344" s="372">
        <v>1</v>
      </c>
      <c r="N344" s="238"/>
      <c r="O344" s="195">
        <f t="shared" si="577"/>
        <v>0</v>
      </c>
      <c r="P344" s="256"/>
      <c r="Q344" s="241"/>
      <c r="R344" s="241"/>
      <c r="S344" s="241"/>
      <c r="T344" s="242"/>
      <c r="Y344" s="243"/>
      <c r="Z344" s="244"/>
      <c r="AA344" s="50">
        <v>13</v>
      </c>
      <c r="AB344" s="62">
        <v>1</v>
      </c>
    </row>
    <row r="345" spans="1:28" s="54" customFormat="1" ht="15.75" thickBot="1" x14ac:dyDescent="0.3">
      <c r="A345" s="217"/>
      <c r="B345" s="218">
        <v>1</v>
      </c>
      <c r="C345" s="329" t="s">
        <v>231</v>
      </c>
      <c r="D345" s="258" t="s">
        <v>277</v>
      </c>
      <c r="E345" s="258" t="s">
        <v>230</v>
      </c>
      <c r="F345" s="258">
        <v>4</v>
      </c>
      <c r="G345" s="259">
        <v>0</v>
      </c>
      <c r="H345" s="246">
        <v>100</v>
      </c>
      <c r="I345" s="265">
        <f t="shared" si="580"/>
        <v>100</v>
      </c>
      <c r="J345" s="345" t="e">
        <f t="shared" si="510"/>
        <v>#DIV/0!</v>
      </c>
      <c r="K345" s="352"/>
      <c r="L345" s="261">
        <f t="shared" si="559"/>
        <v>0</v>
      </c>
      <c r="M345" s="258">
        <v>0</v>
      </c>
      <c r="N345" s="261">
        <f t="shared" si="584"/>
        <v>0</v>
      </c>
      <c r="O345" s="262">
        <f t="shared" si="577"/>
        <v>0</v>
      </c>
      <c r="P345" s="263">
        <f>G345*L345*N345</f>
        <v>0</v>
      </c>
      <c r="Q345" s="241">
        <v>30000</v>
      </c>
      <c r="R345" s="241">
        <f t="shared" si="581"/>
        <v>36332.486100000002</v>
      </c>
      <c r="S345" s="241">
        <f t="shared" si="552"/>
        <v>165</v>
      </c>
      <c r="T345" s="242">
        <f t="shared" si="582"/>
        <v>21.108287000000008</v>
      </c>
      <c r="Y345" s="243"/>
      <c r="Z345" s="244"/>
      <c r="AA345" s="270">
        <v>13</v>
      </c>
      <c r="AB345" s="62">
        <v>1</v>
      </c>
    </row>
    <row r="346" spans="1:28" s="54" customFormat="1" ht="15.75" thickBot="1" x14ac:dyDescent="0.3">
      <c r="A346" s="217"/>
      <c r="B346" s="218">
        <v>1</v>
      </c>
      <c r="C346" s="330" t="s">
        <v>231</v>
      </c>
      <c r="D346" s="258" t="s">
        <v>278</v>
      </c>
      <c r="E346" s="258" t="s">
        <v>230</v>
      </c>
      <c r="F346" s="233">
        <v>3.95</v>
      </c>
      <c r="G346" s="234"/>
      <c r="H346" s="235">
        <v>100</v>
      </c>
      <c r="I346" s="265">
        <f>H346*B346</f>
        <v>100</v>
      </c>
      <c r="J346" s="346"/>
      <c r="K346" s="354"/>
      <c r="L346" s="238"/>
      <c r="M346" s="233">
        <v>0</v>
      </c>
      <c r="N346" s="238"/>
      <c r="O346" s="262">
        <f t="shared" si="577"/>
        <v>0</v>
      </c>
      <c r="P346" s="256"/>
      <c r="Q346" s="241"/>
      <c r="R346" s="241"/>
      <c r="S346" s="241"/>
      <c r="T346" s="242"/>
      <c r="Y346" s="243"/>
      <c r="Z346" s="244"/>
      <c r="AA346" s="50">
        <v>13</v>
      </c>
      <c r="AB346" s="62">
        <v>1</v>
      </c>
    </row>
    <row r="347" spans="1:28" s="54" customFormat="1" ht="15.75" thickBot="1" x14ac:dyDescent="0.3">
      <c r="A347" s="217">
        <v>1</v>
      </c>
      <c r="B347" s="312"/>
      <c r="C347" s="375"/>
      <c r="D347" s="233" t="s">
        <v>120</v>
      </c>
      <c r="E347" s="233" t="s">
        <v>148</v>
      </c>
      <c r="F347" s="258">
        <v>1.56</v>
      </c>
      <c r="G347" s="259">
        <f t="shared" si="583"/>
        <v>2.5583999999999998</v>
      </c>
      <c r="H347" s="246"/>
      <c r="I347" s="265">
        <f t="shared" si="580"/>
        <v>0</v>
      </c>
      <c r="J347" s="345">
        <f t="shared" ref="J347:J397" si="585">2000/G347</f>
        <v>781.73858661663542</v>
      </c>
      <c r="K347" s="352">
        <v>782</v>
      </c>
      <c r="L347" s="261">
        <f t="shared" si="559"/>
        <v>782</v>
      </c>
      <c r="M347" s="258">
        <v>0</v>
      </c>
      <c r="N347" s="261">
        <f t="shared" si="584"/>
        <v>0</v>
      </c>
      <c r="O347" s="262">
        <f t="shared" si="577"/>
        <v>0</v>
      </c>
      <c r="P347" s="263">
        <f>G347*L347*N347</f>
        <v>0</v>
      </c>
      <c r="Q347" s="241">
        <v>30000</v>
      </c>
      <c r="R347" s="241">
        <f t="shared" si="581"/>
        <v>35550.486100000002</v>
      </c>
      <c r="S347" s="241">
        <f t="shared" si="552"/>
        <v>166</v>
      </c>
      <c r="T347" s="242">
        <f t="shared" si="582"/>
        <v>18.501620333333342</v>
      </c>
      <c r="Y347" s="243"/>
      <c r="Z347" s="244"/>
      <c r="AA347" s="270">
        <v>13</v>
      </c>
      <c r="AB347" s="62">
        <v>1</v>
      </c>
    </row>
    <row r="348" spans="1:28" s="54" customFormat="1" ht="15.75" thickBot="1" x14ac:dyDescent="0.3">
      <c r="A348" s="217"/>
      <c r="B348" s="312"/>
      <c r="C348" s="376"/>
      <c r="D348" s="233" t="s">
        <v>280</v>
      </c>
      <c r="E348" s="233" t="s">
        <v>148</v>
      </c>
      <c r="F348" s="233">
        <v>1.64</v>
      </c>
      <c r="G348" s="234"/>
      <c r="H348" s="235"/>
      <c r="I348" s="265">
        <f t="shared" si="580"/>
        <v>0</v>
      </c>
      <c r="J348" s="346"/>
      <c r="K348" s="354"/>
      <c r="L348" s="238"/>
      <c r="M348" s="233">
        <v>0</v>
      </c>
      <c r="N348" s="238"/>
      <c r="O348" s="262">
        <f t="shared" si="577"/>
        <v>0</v>
      </c>
      <c r="P348" s="256"/>
      <c r="Q348" s="241"/>
      <c r="R348" s="241"/>
      <c r="S348" s="241"/>
      <c r="T348" s="242"/>
      <c r="Y348" s="243"/>
      <c r="Z348" s="244"/>
      <c r="AA348" s="50">
        <v>13</v>
      </c>
      <c r="AB348" s="62">
        <v>1</v>
      </c>
    </row>
    <row r="349" spans="1:28" s="54" customFormat="1" ht="15.75" thickBot="1" x14ac:dyDescent="0.3">
      <c r="A349" s="217">
        <v>1</v>
      </c>
      <c r="B349" s="312"/>
      <c r="C349" s="375"/>
      <c r="D349" s="233" t="s">
        <v>120</v>
      </c>
      <c r="E349" s="233" t="s">
        <v>148</v>
      </c>
      <c r="F349" s="258">
        <v>1.56</v>
      </c>
      <c r="G349" s="259">
        <f t="shared" si="583"/>
        <v>2.6520000000000001</v>
      </c>
      <c r="H349" s="246"/>
      <c r="I349" s="265">
        <f t="shared" si="580"/>
        <v>0</v>
      </c>
      <c r="J349" s="345">
        <f t="shared" si="585"/>
        <v>754.14781297134232</v>
      </c>
      <c r="K349" s="352">
        <v>754</v>
      </c>
      <c r="L349" s="261">
        <f t="shared" si="559"/>
        <v>754</v>
      </c>
      <c r="M349" s="258">
        <v>0</v>
      </c>
      <c r="N349" s="261">
        <f t="shared" si="584"/>
        <v>0</v>
      </c>
      <c r="O349" s="262">
        <f t="shared" si="577"/>
        <v>0</v>
      </c>
      <c r="P349" s="263">
        <f>G349*L349*N349</f>
        <v>0</v>
      </c>
      <c r="Q349" s="241">
        <v>30000</v>
      </c>
      <c r="R349" s="241">
        <f t="shared" si="581"/>
        <v>34796.486100000002</v>
      </c>
      <c r="S349" s="241">
        <f t="shared" si="552"/>
        <v>167</v>
      </c>
      <c r="T349" s="242">
        <f t="shared" si="582"/>
        <v>15.988287000000007</v>
      </c>
      <c r="Y349" s="243"/>
      <c r="Z349" s="244"/>
      <c r="AA349" s="270">
        <v>13</v>
      </c>
      <c r="AB349" s="62">
        <v>1</v>
      </c>
    </row>
    <row r="350" spans="1:28" s="54" customFormat="1" ht="15.75" thickBot="1" x14ac:dyDescent="0.3">
      <c r="A350" s="217"/>
      <c r="B350" s="312"/>
      <c r="C350" s="376"/>
      <c r="D350" s="233" t="s">
        <v>281</v>
      </c>
      <c r="E350" s="233" t="s">
        <v>2</v>
      </c>
      <c r="F350" s="233">
        <v>1.7</v>
      </c>
      <c r="G350" s="234"/>
      <c r="H350" s="235"/>
      <c r="I350" s="265">
        <f t="shared" si="580"/>
        <v>0</v>
      </c>
      <c r="J350" s="346"/>
      <c r="K350" s="354"/>
      <c r="L350" s="238"/>
      <c r="M350" s="233">
        <v>0</v>
      </c>
      <c r="N350" s="238"/>
      <c r="O350" s="262">
        <f t="shared" si="577"/>
        <v>0</v>
      </c>
      <c r="P350" s="256"/>
      <c r="Q350" s="241"/>
      <c r="R350" s="241"/>
      <c r="S350" s="241"/>
      <c r="T350" s="242"/>
      <c r="Y350" s="243"/>
      <c r="Z350" s="244"/>
      <c r="AA350" s="50">
        <v>13</v>
      </c>
      <c r="AB350" s="62">
        <v>1</v>
      </c>
    </row>
    <row r="351" spans="1:28" s="54" customFormat="1" ht="15.75" thickBot="1" x14ac:dyDescent="0.3">
      <c r="A351" s="217">
        <v>1</v>
      </c>
      <c r="B351" s="274"/>
      <c r="C351" s="375"/>
      <c r="D351" s="233" t="s">
        <v>280</v>
      </c>
      <c r="E351" s="233" t="s">
        <v>148</v>
      </c>
      <c r="F351" s="258">
        <v>1.64</v>
      </c>
      <c r="G351" s="259">
        <f t="shared" si="583"/>
        <v>2.7879999999999998</v>
      </c>
      <c r="H351" s="246"/>
      <c r="I351" s="265">
        <f t="shared" si="580"/>
        <v>0</v>
      </c>
      <c r="J351" s="345">
        <f t="shared" si="585"/>
        <v>717.36011477761838</v>
      </c>
      <c r="K351" s="352">
        <v>717</v>
      </c>
      <c r="L351" s="261">
        <f t="shared" si="559"/>
        <v>717</v>
      </c>
      <c r="M351" s="258">
        <v>0</v>
      </c>
      <c r="N351" s="261">
        <f t="shared" si="584"/>
        <v>0</v>
      </c>
      <c r="O351" s="262">
        <f t="shared" si="577"/>
        <v>0</v>
      </c>
      <c r="P351" s="263">
        <f>G351*L351*N351</f>
        <v>0</v>
      </c>
      <c r="Q351" s="241">
        <v>30000</v>
      </c>
      <c r="R351" s="241">
        <f t="shared" si="581"/>
        <v>34079.486100000002</v>
      </c>
      <c r="S351" s="241">
        <f t="shared" si="552"/>
        <v>168</v>
      </c>
      <c r="T351" s="242">
        <f t="shared" si="582"/>
        <v>13.598287000000006</v>
      </c>
      <c r="Y351" s="243"/>
      <c r="Z351" s="244"/>
      <c r="AA351" s="270">
        <v>13</v>
      </c>
      <c r="AB351" s="62">
        <v>1</v>
      </c>
    </row>
    <row r="352" spans="1:28" s="54" customFormat="1" ht="15.75" thickBot="1" x14ac:dyDescent="0.3">
      <c r="A352" s="217"/>
      <c r="B352" s="274"/>
      <c r="C352" s="376"/>
      <c r="D352" s="233" t="s">
        <v>281</v>
      </c>
      <c r="E352" s="233" t="s">
        <v>2</v>
      </c>
      <c r="F352" s="233">
        <v>1.7</v>
      </c>
      <c r="G352" s="234"/>
      <c r="H352" s="235"/>
      <c r="I352" s="265">
        <f t="shared" si="580"/>
        <v>0</v>
      </c>
      <c r="J352" s="346"/>
      <c r="K352" s="354"/>
      <c r="L352" s="238"/>
      <c r="M352" s="233">
        <v>0</v>
      </c>
      <c r="N352" s="238"/>
      <c r="O352" s="262">
        <f t="shared" si="577"/>
        <v>0</v>
      </c>
      <c r="P352" s="256"/>
      <c r="Q352" s="241"/>
      <c r="R352" s="241"/>
      <c r="S352" s="241"/>
      <c r="T352" s="242"/>
      <c r="Y352" s="243"/>
      <c r="Z352" s="244"/>
      <c r="AA352" s="50">
        <v>13</v>
      </c>
      <c r="AB352" s="62">
        <v>1</v>
      </c>
    </row>
    <row r="353" spans="1:28" s="54" customFormat="1" ht="15.75" thickBot="1" x14ac:dyDescent="0.3">
      <c r="A353" s="217">
        <v>1</v>
      </c>
      <c r="B353" s="274"/>
      <c r="C353" s="357"/>
      <c r="D353" s="258" t="s">
        <v>282</v>
      </c>
      <c r="E353" s="258" t="s">
        <v>148</v>
      </c>
      <c r="F353" s="258">
        <v>1.92</v>
      </c>
      <c r="G353" s="259">
        <f t="shared" si="583"/>
        <v>3.5327999999999999</v>
      </c>
      <c r="H353" s="246"/>
      <c r="I353" s="265">
        <f t="shared" si="580"/>
        <v>0</v>
      </c>
      <c r="J353" s="345">
        <f t="shared" si="585"/>
        <v>566.12318840579712</v>
      </c>
      <c r="K353" s="352">
        <v>566</v>
      </c>
      <c r="L353" s="261">
        <f t="shared" si="559"/>
        <v>566</v>
      </c>
      <c r="M353" s="258">
        <v>0</v>
      </c>
      <c r="N353" s="261">
        <f t="shared" ref="N353:N403" si="586">IF(M353+M354=2,1,0)</f>
        <v>0</v>
      </c>
      <c r="O353" s="262">
        <f t="shared" si="577"/>
        <v>0</v>
      </c>
      <c r="P353" s="263">
        <f>G353*L353*N353</f>
        <v>0</v>
      </c>
      <c r="Q353" s="241">
        <v>30000</v>
      </c>
      <c r="R353" s="241">
        <f t="shared" si="581"/>
        <v>33513.486100000002</v>
      </c>
      <c r="S353" s="241">
        <f t="shared" si="552"/>
        <v>169</v>
      </c>
      <c r="T353" s="242">
        <f t="shared" si="582"/>
        <v>11.71162033333334</v>
      </c>
      <c r="Y353" s="243"/>
      <c r="Z353" s="244"/>
      <c r="AA353" s="270">
        <v>13</v>
      </c>
      <c r="AB353" s="62">
        <v>1</v>
      </c>
    </row>
    <row r="354" spans="1:28" s="54" customFormat="1" ht="15.75" thickBot="1" x14ac:dyDescent="0.3">
      <c r="A354" s="217"/>
      <c r="B354" s="274"/>
      <c r="C354" s="358"/>
      <c r="D354" s="233" t="s">
        <v>283</v>
      </c>
      <c r="E354" s="233" t="s">
        <v>148</v>
      </c>
      <c r="F354" s="233">
        <v>1.84</v>
      </c>
      <c r="G354" s="234"/>
      <c r="H354" s="235"/>
      <c r="I354" s="265">
        <f t="shared" si="580"/>
        <v>0</v>
      </c>
      <c r="J354" s="346"/>
      <c r="K354" s="354"/>
      <c r="L354" s="238"/>
      <c r="M354" s="233">
        <v>0</v>
      </c>
      <c r="N354" s="238"/>
      <c r="O354" s="262">
        <f t="shared" si="577"/>
        <v>0</v>
      </c>
      <c r="P354" s="256"/>
      <c r="Q354" s="241"/>
      <c r="R354" s="241"/>
      <c r="S354" s="241"/>
      <c r="T354" s="242"/>
      <c r="Y354" s="243"/>
      <c r="Z354" s="244"/>
      <c r="AA354" s="50">
        <v>13</v>
      </c>
      <c r="AB354" s="62">
        <v>1</v>
      </c>
    </row>
    <row r="355" spans="1:28" s="54" customFormat="1" ht="15.75" thickBot="1" x14ac:dyDescent="0.3">
      <c r="A355" s="217">
        <v>1</v>
      </c>
      <c r="B355" s="274"/>
      <c r="C355" s="357"/>
      <c r="D355" s="258" t="s">
        <v>282</v>
      </c>
      <c r="E355" s="258" t="s">
        <v>148</v>
      </c>
      <c r="F355" s="258">
        <v>1.92</v>
      </c>
      <c r="G355" s="259">
        <f t="shared" si="583"/>
        <v>3.84</v>
      </c>
      <c r="H355" s="246"/>
      <c r="I355" s="265">
        <f t="shared" si="580"/>
        <v>0</v>
      </c>
      <c r="J355" s="345">
        <f t="shared" si="585"/>
        <v>520.83333333333337</v>
      </c>
      <c r="K355" s="352">
        <v>521</v>
      </c>
      <c r="L355" s="261">
        <f t="shared" si="559"/>
        <v>521</v>
      </c>
      <c r="M355" s="258">
        <v>0</v>
      </c>
      <c r="N355" s="261">
        <f t="shared" si="586"/>
        <v>0</v>
      </c>
      <c r="O355" s="262">
        <f t="shared" si="577"/>
        <v>0</v>
      </c>
      <c r="P355" s="263">
        <f>G355*L355*N355</f>
        <v>0</v>
      </c>
      <c r="Q355" s="241">
        <v>30000</v>
      </c>
      <c r="R355" s="241">
        <f t="shared" si="581"/>
        <v>32992.486100000002</v>
      </c>
      <c r="S355" s="241">
        <f t="shared" si="552"/>
        <v>170</v>
      </c>
      <c r="T355" s="242">
        <f t="shared" si="582"/>
        <v>9.9749536666666732</v>
      </c>
      <c r="Y355" s="243"/>
      <c r="Z355" s="244"/>
      <c r="AA355" s="270">
        <v>13</v>
      </c>
      <c r="AB355" s="62">
        <v>1</v>
      </c>
    </row>
    <row r="356" spans="1:28" s="54" customFormat="1" ht="15.75" thickBot="1" x14ac:dyDescent="0.3">
      <c r="A356" s="217"/>
      <c r="B356" s="274"/>
      <c r="C356" s="358"/>
      <c r="D356" s="233" t="s">
        <v>284</v>
      </c>
      <c r="E356" s="233" t="s">
        <v>2</v>
      </c>
      <c r="F356" s="233">
        <v>2</v>
      </c>
      <c r="G356" s="234"/>
      <c r="H356" s="235"/>
      <c r="I356" s="265">
        <f t="shared" si="580"/>
        <v>0</v>
      </c>
      <c r="J356" s="346"/>
      <c r="K356" s="354"/>
      <c r="L356" s="238"/>
      <c r="M356" s="233">
        <v>1</v>
      </c>
      <c r="N356" s="238"/>
      <c r="O356" s="262">
        <f t="shared" si="577"/>
        <v>0</v>
      </c>
      <c r="P356" s="256"/>
      <c r="Q356" s="241"/>
      <c r="R356" s="241"/>
      <c r="S356" s="241"/>
      <c r="T356" s="242"/>
      <c r="Y356" s="243"/>
      <c r="Z356" s="244"/>
      <c r="AA356" s="50">
        <v>13</v>
      </c>
      <c r="AB356" s="62">
        <v>1</v>
      </c>
    </row>
    <row r="357" spans="1:28" s="54" customFormat="1" ht="15.75" thickBot="1" x14ac:dyDescent="0.3">
      <c r="A357" s="217">
        <v>1</v>
      </c>
      <c r="B357" s="274"/>
      <c r="C357" s="357"/>
      <c r="D357" s="233" t="s">
        <v>283</v>
      </c>
      <c r="E357" s="233" t="s">
        <v>148</v>
      </c>
      <c r="F357" s="258">
        <v>1.84</v>
      </c>
      <c r="G357" s="259">
        <f t="shared" si="583"/>
        <v>3.68</v>
      </c>
      <c r="H357" s="246"/>
      <c r="I357" s="265">
        <f t="shared" si="580"/>
        <v>0</v>
      </c>
      <c r="J357" s="345">
        <f t="shared" si="585"/>
        <v>543.47826086956525</v>
      </c>
      <c r="K357" s="352">
        <v>543</v>
      </c>
      <c r="L357" s="261">
        <f t="shared" si="559"/>
        <v>543</v>
      </c>
      <c r="M357" s="258">
        <v>0</v>
      </c>
      <c r="N357" s="261">
        <f t="shared" si="586"/>
        <v>0</v>
      </c>
      <c r="O357" s="262">
        <f t="shared" si="577"/>
        <v>0</v>
      </c>
      <c r="P357" s="263">
        <f>G357*L357*N357</f>
        <v>0</v>
      </c>
      <c r="Q357" s="241">
        <v>30000</v>
      </c>
      <c r="R357" s="241">
        <f t="shared" si="581"/>
        <v>32449.486100000002</v>
      </c>
      <c r="S357" s="241">
        <f t="shared" si="552"/>
        <v>171</v>
      </c>
      <c r="T357" s="242">
        <f t="shared" si="582"/>
        <v>8.1649536666666727</v>
      </c>
      <c r="Y357" s="243"/>
      <c r="Z357" s="244"/>
    </row>
    <row r="358" spans="1:28" s="54" customFormat="1" ht="15.75" thickBot="1" x14ac:dyDescent="0.3">
      <c r="A358" s="217"/>
      <c r="B358" s="274"/>
      <c r="C358" s="358"/>
      <c r="D358" s="233" t="s">
        <v>284</v>
      </c>
      <c r="E358" s="233" t="s">
        <v>2</v>
      </c>
      <c r="F358" s="233">
        <v>2</v>
      </c>
      <c r="G358" s="234"/>
      <c r="H358" s="235"/>
      <c r="I358" s="265">
        <f t="shared" si="580"/>
        <v>0</v>
      </c>
      <c r="J358" s="346"/>
      <c r="K358" s="354"/>
      <c r="L358" s="238"/>
      <c r="M358" s="233">
        <v>1</v>
      </c>
      <c r="N358" s="238"/>
      <c r="O358" s="262">
        <f t="shared" si="577"/>
        <v>0</v>
      </c>
      <c r="P358" s="256"/>
      <c r="Q358" s="241"/>
      <c r="R358" s="241"/>
      <c r="S358" s="241"/>
      <c r="T358" s="242"/>
      <c r="Y358" s="243"/>
      <c r="Z358" s="244"/>
    </row>
    <row r="359" spans="1:28" s="54" customFormat="1" ht="15.75" thickBot="1" x14ac:dyDescent="0.3">
      <c r="A359" s="217">
        <v>1</v>
      </c>
      <c r="B359" s="274"/>
      <c r="C359" s="335"/>
      <c r="D359" s="258" t="s">
        <v>285</v>
      </c>
      <c r="E359" s="258" t="s">
        <v>148</v>
      </c>
      <c r="F359" s="258">
        <v>1.833</v>
      </c>
      <c r="G359" s="259">
        <f t="shared" si="583"/>
        <v>3.165591</v>
      </c>
      <c r="H359" s="246"/>
      <c r="I359" s="265">
        <f t="shared" si="580"/>
        <v>0</v>
      </c>
      <c r="J359" s="345">
        <f t="shared" si="585"/>
        <v>631.79355766427182</v>
      </c>
      <c r="K359" s="352">
        <v>632</v>
      </c>
      <c r="L359" s="261">
        <f t="shared" si="559"/>
        <v>632</v>
      </c>
      <c r="M359" s="258">
        <v>1</v>
      </c>
      <c r="N359" s="261">
        <f t="shared" ref="N359:N399" si="587">IF(M359+M360=2,1,0)</f>
        <v>1</v>
      </c>
      <c r="O359" s="262">
        <f t="shared" si="577"/>
        <v>0</v>
      </c>
      <c r="P359" s="263">
        <f>G359*L359*N359</f>
        <v>2000.6535120000001</v>
      </c>
      <c r="Q359" s="241">
        <v>30000</v>
      </c>
      <c r="R359" s="241">
        <f t="shared" si="581"/>
        <v>33818.139611999999</v>
      </c>
      <c r="S359" s="241">
        <f t="shared" si="552"/>
        <v>172</v>
      </c>
      <c r="T359" s="242">
        <f t="shared" si="582"/>
        <v>12.727132039999997</v>
      </c>
      <c r="Y359" s="243"/>
      <c r="Z359" s="244"/>
    </row>
    <row r="360" spans="1:28" s="54" customFormat="1" ht="15.75" thickBot="1" x14ac:dyDescent="0.3">
      <c r="A360" s="217"/>
      <c r="B360" s="274"/>
      <c r="C360" s="336"/>
      <c r="D360" s="233" t="s">
        <v>286</v>
      </c>
      <c r="E360" s="233" t="s">
        <v>148</v>
      </c>
      <c r="F360" s="233">
        <v>1.7270000000000001</v>
      </c>
      <c r="G360" s="234"/>
      <c r="H360" s="235"/>
      <c r="I360" s="265">
        <f t="shared" si="580"/>
        <v>0</v>
      </c>
      <c r="J360" s="346"/>
      <c r="K360" s="354"/>
      <c r="L360" s="238"/>
      <c r="M360" s="233">
        <v>1</v>
      </c>
      <c r="N360" s="238"/>
      <c r="O360" s="262">
        <f t="shared" si="577"/>
        <v>0</v>
      </c>
      <c r="P360" s="256"/>
      <c r="Q360" s="241"/>
      <c r="R360" s="241"/>
      <c r="S360" s="241"/>
      <c r="T360" s="242"/>
      <c r="Y360" s="243"/>
      <c r="Z360" s="244"/>
    </row>
    <row r="361" spans="1:28" s="266" customFormat="1" ht="15.75" thickBot="1" x14ac:dyDescent="0.3">
      <c r="A361" s="217">
        <v>1</v>
      </c>
      <c r="B361" s="274"/>
      <c r="C361" s="335"/>
      <c r="D361" s="258" t="s">
        <v>285</v>
      </c>
      <c r="E361" s="258" t="s">
        <v>148</v>
      </c>
      <c r="F361" s="258">
        <v>1.833</v>
      </c>
      <c r="G361" s="259">
        <f t="shared" si="583"/>
        <v>2.7494999999999998</v>
      </c>
      <c r="H361" s="246"/>
      <c r="I361" s="265">
        <f t="shared" si="580"/>
        <v>0</v>
      </c>
      <c r="J361" s="345">
        <f t="shared" si="585"/>
        <v>727.40498272413174</v>
      </c>
      <c r="K361" s="352">
        <v>727</v>
      </c>
      <c r="L361" s="261">
        <f t="shared" si="559"/>
        <v>727</v>
      </c>
      <c r="M361" s="258">
        <v>1</v>
      </c>
      <c r="N361" s="261">
        <f t="shared" si="587"/>
        <v>1</v>
      </c>
      <c r="O361" s="262">
        <f t="shared" si="577"/>
        <v>0</v>
      </c>
      <c r="P361" s="263">
        <f>G361*L361*N361</f>
        <v>1998.8864999999998</v>
      </c>
      <c r="Q361" s="241">
        <v>30000</v>
      </c>
      <c r="R361" s="241">
        <f t="shared" ref="R361:R393" si="588">R359-L361-I361-I362+P361+O361+O362</f>
        <v>35090.026112</v>
      </c>
      <c r="S361" s="241">
        <f t="shared" ref="S361:S423" si="589">S359+A361</f>
        <v>173</v>
      </c>
      <c r="T361" s="242">
        <f t="shared" si="582"/>
        <v>16.966753706666665</v>
      </c>
      <c r="Y361" s="243"/>
      <c r="Z361" s="244"/>
    </row>
    <row r="362" spans="1:28" s="54" customFormat="1" ht="15.75" thickBot="1" x14ac:dyDescent="0.3">
      <c r="A362" s="217"/>
      <c r="B362" s="274"/>
      <c r="C362" s="336"/>
      <c r="D362" s="233" t="s">
        <v>287</v>
      </c>
      <c r="E362" s="233" t="s">
        <v>2</v>
      </c>
      <c r="F362" s="233">
        <v>1.5</v>
      </c>
      <c r="G362" s="234"/>
      <c r="H362" s="235"/>
      <c r="I362" s="265">
        <f t="shared" si="580"/>
        <v>0</v>
      </c>
      <c r="J362" s="346"/>
      <c r="K362" s="354"/>
      <c r="L362" s="238"/>
      <c r="M362" s="233">
        <v>1</v>
      </c>
      <c r="N362" s="238"/>
      <c r="O362" s="262">
        <f t="shared" si="577"/>
        <v>0</v>
      </c>
      <c r="P362" s="256"/>
      <c r="Q362" s="241"/>
      <c r="R362" s="241"/>
      <c r="S362" s="241"/>
      <c r="T362" s="242"/>
      <c r="Y362" s="243"/>
      <c r="Z362" s="244"/>
    </row>
    <row r="363" spans="1:28" s="54" customFormat="1" ht="15.75" thickBot="1" x14ac:dyDescent="0.3">
      <c r="A363" s="217">
        <v>1</v>
      </c>
      <c r="B363" s="274"/>
      <c r="C363" s="335"/>
      <c r="D363" s="233" t="s">
        <v>286</v>
      </c>
      <c r="E363" s="233" t="s">
        <v>148</v>
      </c>
      <c r="F363" s="258">
        <v>1.7270000000000001</v>
      </c>
      <c r="G363" s="259">
        <f t="shared" si="583"/>
        <v>2.5905</v>
      </c>
      <c r="H363" s="246"/>
      <c r="I363" s="265">
        <f t="shared" si="580"/>
        <v>0</v>
      </c>
      <c r="J363" s="345">
        <f t="shared" si="585"/>
        <v>772.05172746574021</v>
      </c>
      <c r="K363" s="352">
        <v>772</v>
      </c>
      <c r="L363" s="261">
        <f t="shared" si="559"/>
        <v>772</v>
      </c>
      <c r="M363" s="258">
        <v>1</v>
      </c>
      <c r="N363" s="261">
        <f t="shared" si="587"/>
        <v>1</v>
      </c>
      <c r="O363" s="262">
        <f t="shared" si="577"/>
        <v>0</v>
      </c>
      <c r="P363" s="263">
        <f>G363*L363*N363</f>
        <v>1999.866</v>
      </c>
      <c r="Q363" s="241">
        <v>30000</v>
      </c>
      <c r="R363" s="241">
        <f t="shared" si="588"/>
        <v>36317.892112000001</v>
      </c>
      <c r="S363" s="241">
        <f t="shared" si="589"/>
        <v>174</v>
      </c>
      <c r="T363" s="242">
        <f t="shared" si="582"/>
        <v>21.059640373333337</v>
      </c>
      <c r="Y363" s="243"/>
      <c r="Z363" s="244"/>
    </row>
    <row r="364" spans="1:28" s="54" customFormat="1" ht="15.75" thickBot="1" x14ac:dyDescent="0.3">
      <c r="A364" s="217"/>
      <c r="B364" s="274"/>
      <c r="C364" s="336"/>
      <c r="D364" s="233" t="s">
        <v>287</v>
      </c>
      <c r="E364" s="233" t="s">
        <v>2</v>
      </c>
      <c r="F364" s="233">
        <v>1.5</v>
      </c>
      <c r="G364" s="234"/>
      <c r="H364" s="235"/>
      <c r="I364" s="265">
        <f t="shared" si="580"/>
        <v>0</v>
      </c>
      <c r="J364" s="346"/>
      <c r="K364" s="354"/>
      <c r="L364" s="238"/>
      <c r="M364" s="233">
        <v>1</v>
      </c>
      <c r="N364" s="238"/>
      <c r="O364" s="262">
        <f t="shared" si="577"/>
        <v>0</v>
      </c>
      <c r="P364" s="256"/>
      <c r="Q364" s="241"/>
      <c r="R364" s="241"/>
      <c r="S364" s="241"/>
      <c r="T364" s="242"/>
      <c r="Y364" s="243"/>
      <c r="Z364" s="244"/>
    </row>
    <row r="365" spans="1:28" s="54" customFormat="1" ht="15.75" thickBot="1" x14ac:dyDescent="0.3">
      <c r="A365" s="217">
        <v>1</v>
      </c>
      <c r="B365" s="274"/>
      <c r="C365" s="377"/>
      <c r="D365" s="258" t="s">
        <v>288</v>
      </c>
      <c r="E365" s="258" t="s">
        <v>148</v>
      </c>
      <c r="F365" s="258">
        <v>1.59</v>
      </c>
      <c r="G365" s="259">
        <f t="shared" si="583"/>
        <v>2.4486000000000003</v>
      </c>
      <c r="H365" s="246"/>
      <c r="I365" s="265">
        <f t="shared" si="580"/>
        <v>0</v>
      </c>
      <c r="J365" s="345">
        <f t="shared" si="585"/>
        <v>816.79326962345817</v>
      </c>
      <c r="K365" s="352">
        <v>817</v>
      </c>
      <c r="L365" s="261">
        <f t="shared" si="559"/>
        <v>817</v>
      </c>
      <c r="M365" s="258">
        <v>1</v>
      </c>
      <c r="N365" s="261">
        <f t="shared" si="587"/>
        <v>0</v>
      </c>
      <c r="O365" s="262">
        <f t="shared" si="577"/>
        <v>0</v>
      </c>
      <c r="P365" s="263">
        <f>G365*L365*N365</f>
        <v>0</v>
      </c>
      <c r="Q365" s="241">
        <v>30000</v>
      </c>
      <c r="R365" s="241">
        <f t="shared" si="588"/>
        <v>35500.892112000001</v>
      </c>
      <c r="S365" s="241">
        <f t="shared" si="589"/>
        <v>175</v>
      </c>
      <c r="T365" s="242">
        <f t="shared" si="582"/>
        <v>18.336307040000005</v>
      </c>
      <c r="Y365" s="243"/>
      <c r="Z365" s="244"/>
    </row>
    <row r="366" spans="1:28" s="54" customFormat="1" ht="15.75" thickBot="1" x14ac:dyDescent="0.3">
      <c r="A366" s="217"/>
      <c r="B366" s="274"/>
      <c r="C366" s="378"/>
      <c r="D366" s="233" t="s">
        <v>289</v>
      </c>
      <c r="E366" s="233" t="s">
        <v>2</v>
      </c>
      <c r="F366" s="233">
        <v>1.54</v>
      </c>
      <c r="G366" s="234"/>
      <c r="H366" s="235"/>
      <c r="I366" s="265">
        <f t="shared" si="580"/>
        <v>0</v>
      </c>
      <c r="J366" s="346"/>
      <c r="K366" s="354"/>
      <c r="L366" s="238"/>
      <c r="M366" s="233">
        <v>0</v>
      </c>
      <c r="N366" s="238"/>
      <c r="O366" s="262">
        <f t="shared" si="577"/>
        <v>0</v>
      </c>
      <c r="P366" s="256"/>
      <c r="Q366" s="241"/>
      <c r="R366" s="241"/>
      <c r="S366" s="241"/>
      <c r="T366" s="242"/>
      <c r="Y366" s="243"/>
      <c r="Z366" s="244"/>
    </row>
    <row r="367" spans="1:28" s="54" customFormat="1" ht="15.75" thickBot="1" x14ac:dyDescent="0.3">
      <c r="A367" s="217"/>
      <c r="B367" s="274">
        <v>1</v>
      </c>
      <c r="C367" s="313" t="s">
        <v>231</v>
      </c>
      <c r="D367" s="258" t="s">
        <v>290</v>
      </c>
      <c r="E367" s="258" t="s">
        <v>230</v>
      </c>
      <c r="F367" s="258">
        <v>4.0999999999999996</v>
      </c>
      <c r="G367" s="259">
        <f t="shared" si="583"/>
        <v>17.015000000000001</v>
      </c>
      <c r="H367" s="246">
        <v>100</v>
      </c>
      <c r="I367" s="265">
        <f t="shared" si="580"/>
        <v>100</v>
      </c>
      <c r="J367" s="345">
        <f t="shared" si="585"/>
        <v>117.54334410813988</v>
      </c>
      <c r="K367" s="352"/>
      <c r="L367" s="261">
        <f t="shared" si="559"/>
        <v>0</v>
      </c>
      <c r="M367" s="258">
        <v>0</v>
      </c>
      <c r="N367" s="261">
        <f t="shared" si="587"/>
        <v>0</v>
      </c>
      <c r="O367" s="262">
        <f t="shared" si="577"/>
        <v>0</v>
      </c>
      <c r="P367" s="263">
        <f>G367*L367*N367</f>
        <v>0</v>
      </c>
      <c r="Q367" s="241">
        <v>30000</v>
      </c>
      <c r="R367" s="241">
        <f t="shared" si="588"/>
        <v>35300.892112000001</v>
      </c>
      <c r="S367" s="241">
        <f t="shared" si="589"/>
        <v>175</v>
      </c>
      <c r="T367" s="242">
        <f t="shared" si="582"/>
        <v>17.669640373333337</v>
      </c>
      <c r="Y367" s="243"/>
      <c r="Z367" s="244"/>
    </row>
    <row r="368" spans="1:28" s="54" customFormat="1" ht="15.75" thickBot="1" x14ac:dyDescent="0.3">
      <c r="A368" s="217"/>
      <c r="B368" s="274">
        <v>1</v>
      </c>
      <c r="C368" s="314" t="s">
        <v>231</v>
      </c>
      <c r="D368" s="233" t="s">
        <v>291</v>
      </c>
      <c r="E368" s="233" t="s">
        <v>230</v>
      </c>
      <c r="F368" s="233">
        <v>4.1500000000000004</v>
      </c>
      <c r="G368" s="234"/>
      <c r="H368" s="235">
        <v>100</v>
      </c>
      <c r="I368" s="265">
        <f t="shared" si="580"/>
        <v>100</v>
      </c>
      <c r="J368" s="346"/>
      <c r="K368" s="354"/>
      <c r="L368" s="238"/>
      <c r="M368" s="233">
        <v>0</v>
      </c>
      <c r="N368" s="238"/>
      <c r="O368" s="262">
        <f t="shared" si="577"/>
        <v>0</v>
      </c>
      <c r="P368" s="256"/>
      <c r="Q368" s="241"/>
      <c r="R368" s="241"/>
      <c r="S368" s="241"/>
      <c r="T368" s="242"/>
      <c r="Y368" s="243"/>
      <c r="Z368" s="244"/>
    </row>
    <row r="369" spans="1:26" s="54" customFormat="1" ht="15.75" thickBot="1" x14ac:dyDescent="0.3">
      <c r="A369" s="217"/>
      <c r="B369" s="274">
        <v>1</v>
      </c>
      <c r="C369" s="313" t="s">
        <v>231</v>
      </c>
      <c r="D369" s="258" t="s">
        <v>292</v>
      </c>
      <c r="E369" s="258" t="s">
        <v>230</v>
      </c>
      <c r="F369" s="258">
        <v>4.75</v>
      </c>
      <c r="G369" s="259"/>
      <c r="H369" s="246">
        <v>100</v>
      </c>
      <c r="I369" s="265">
        <f t="shared" si="580"/>
        <v>100</v>
      </c>
      <c r="J369" s="345" t="e">
        <f t="shared" si="585"/>
        <v>#DIV/0!</v>
      </c>
      <c r="K369" s="352"/>
      <c r="L369" s="261">
        <f t="shared" ref="L369:L431" si="590">A369*K369</f>
        <v>0</v>
      </c>
      <c r="M369" s="258">
        <v>0</v>
      </c>
      <c r="N369" s="261">
        <f t="shared" si="586"/>
        <v>0</v>
      </c>
      <c r="O369" s="262">
        <f t="shared" si="577"/>
        <v>0</v>
      </c>
      <c r="P369" s="263">
        <f>G369*L369*N369</f>
        <v>0</v>
      </c>
      <c r="Q369" s="241">
        <v>30000</v>
      </c>
      <c r="R369" s="241">
        <f t="shared" si="588"/>
        <v>35507.892112000001</v>
      </c>
      <c r="S369" s="241">
        <f t="shared" si="589"/>
        <v>175</v>
      </c>
      <c r="T369" s="242">
        <f t="shared" si="582"/>
        <v>18.359640373333338</v>
      </c>
      <c r="Y369" s="243"/>
      <c r="Z369" s="244"/>
    </row>
    <row r="370" spans="1:26" s="54" customFormat="1" ht="15.75" thickBot="1" x14ac:dyDescent="0.3">
      <c r="A370" s="217"/>
      <c r="B370" s="274">
        <v>1</v>
      </c>
      <c r="C370" s="314" t="s">
        <v>231</v>
      </c>
      <c r="D370" s="233" t="s">
        <v>293</v>
      </c>
      <c r="E370" s="233" t="s">
        <v>230</v>
      </c>
      <c r="F370" s="233">
        <v>4.07</v>
      </c>
      <c r="G370" s="234"/>
      <c r="H370" s="235">
        <v>100</v>
      </c>
      <c r="I370" s="265">
        <f t="shared" si="580"/>
        <v>100</v>
      </c>
      <c r="J370" s="346"/>
      <c r="K370" s="354"/>
      <c r="L370" s="238"/>
      <c r="M370" s="233">
        <v>1</v>
      </c>
      <c r="N370" s="238"/>
      <c r="O370" s="262">
        <f t="shared" si="577"/>
        <v>407</v>
      </c>
      <c r="P370" s="256"/>
      <c r="Q370" s="241"/>
      <c r="R370" s="241"/>
      <c r="S370" s="241"/>
      <c r="T370" s="242"/>
      <c r="Y370" s="243"/>
      <c r="Z370" s="244"/>
    </row>
    <row r="371" spans="1:26" s="54" customFormat="1" ht="15.75" thickBot="1" x14ac:dyDescent="0.3">
      <c r="A371" s="217"/>
      <c r="B371" s="274">
        <v>1</v>
      </c>
      <c r="C371" s="313" t="s">
        <v>231</v>
      </c>
      <c r="D371" s="258" t="s">
        <v>294</v>
      </c>
      <c r="E371" s="258" t="s">
        <v>230</v>
      </c>
      <c r="F371" s="258">
        <v>4</v>
      </c>
      <c r="G371" s="259"/>
      <c r="H371" s="246">
        <v>100</v>
      </c>
      <c r="I371" s="265">
        <f t="shared" si="580"/>
        <v>100</v>
      </c>
      <c r="J371" s="345" t="e">
        <f t="shared" si="585"/>
        <v>#DIV/0!</v>
      </c>
      <c r="K371" s="352"/>
      <c r="L371" s="261">
        <f t="shared" si="590"/>
        <v>0</v>
      </c>
      <c r="M371" s="258">
        <v>0</v>
      </c>
      <c r="N371" s="261">
        <f t="shared" si="586"/>
        <v>0</v>
      </c>
      <c r="O371" s="262">
        <f t="shared" si="577"/>
        <v>0</v>
      </c>
      <c r="P371" s="263">
        <f>G371*L371*N371</f>
        <v>0</v>
      </c>
      <c r="Q371" s="241">
        <v>30000</v>
      </c>
      <c r="R371" s="241">
        <f t="shared" si="588"/>
        <v>35307.892112000001</v>
      </c>
      <c r="S371" s="241">
        <f t="shared" si="589"/>
        <v>175</v>
      </c>
      <c r="T371" s="242">
        <f t="shared" si="582"/>
        <v>17.69297370666667</v>
      </c>
      <c r="Y371" s="243"/>
      <c r="Z371" s="244"/>
    </row>
    <row r="372" spans="1:26" s="54" customFormat="1" ht="15.75" thickBot="1" x14ac:dyDescent="0.3">
      <c r="A372" s="217"/>
      <c r="B372" s="274">
        <v>1</v>
      </c>
      <c r="C372" s="314" t="s">
        <v>231</v>
      </c>
      <c r="D372" s="233" t="s">
        <v>295</v>
      </c>
      <c r="E372" s="233" t="s">
        <v>230</v>
      </c>
      <c r="F372" s="233">
        <v>3.9</v>
      </c>
      <c r="G372" s="234"/>
      <c r="H372" s="235">
        <v>100</v>
      </c>
      <c r="I372" s="265">
        <f t="shared" si="580"/>
        <v>100</v>
      </c>
      <c r="J372" s="346"/>
      <c r="K372" s="354"/>
      <c r="L372" s="238"/>
      <c r="M372" s="233">
        <v>0</v>
      </c>
      <c r="N372" s="238"/>
      <c r="O372" s="262">
        <f t="shared" si="577"/>
        <v>0</v>
      </c>
      <c r="P372" s="256"/>
      <c r="Q372" s="241"/>
      <c r="R372" s="241"/>
      <c r="S372" s="241"/>
      <c r="T372" s="242"/>
      <c r="Y372" s="243"/>
      <c r="Z372" s="244"/>
    </row>
    <row r="373" spans="1:26" s="54" customFormat="1" ht="15.75" thickBot="1" x14ac:dyDescent="0.3">
      <c r="A373" s="217"/>
      <c r="B373" s="274">
        <v>1</v>
      </c>
      <c r="C373" s="313" t="s">
        <v>231</v>
      </c>
      <c r="D373" s="258" t="s">
        <v>296</v>
      </c>
      <c r="E373" s="258" t="s">
        <v>230</v>
      </c>
      <c r="F373" s="258">
        <v>4.3330000000000002</v>
      </c>
      <c r="G373" s="259"/>
      <c r="H373" s="246">
        <v>100</v>
      </c>
      <c r="I373" s="265">
        <f t="shared" si="580"/>
        <v>100</v>
      </c>
      <c r="J373" s="345" t="e">
        <f t="shared" si="585"/>
        <v>#DIV/0!</v>
      </c>
      <c r="K373" s="352"/>
      <c r="L373" s="261">
        <f t="shared" si="590"/>
        <v>0</v>
      </c>
      <c r="M373" s="258">
        <v>0</v>
      </c>
      <c r="N373" s="261">
        <f t="shared" si="586"/>
        <v>0</v>
      </c>
      <c r="O373" s="262">
        <f t="shared" si="577"/>
        <v>0</v>
      </c>
      <c r="P373" s="263">
        <f>G373*L373*N373</f>
        <v>0</v>
      </c>
      <c r="Q373" s="241">
        <v>30000</v>
      </c>
      <c r="R373" s="241">
        <f t="shared" si="588"/>
        <v>35582.892112000001</v>
      </c>
      <c r="S373" s="241">
        <f t="shared" si="589"/>
        <v>175</v>
      </c>
      <c r="T373" s="242">
        <f t="shared" si="582"/>
        <v>18.609640373333338</v>
      </c>
      <c r="Y373" s="243"/>
      <c r="Z373" s="244"/>
    </row>
    <row r="374" spans="1:26" s="54" customFormat="1" ht="15.75" thickBot="1" x14ac:dyDescent="0.3">
      <c r="A374" s="217"/>
      <c r="B374" s="274">
        <v>1</v>
      </c>
      <c r="C374" s="314" t="s">
        <v>231</v>
      </c>
      <c r="D374" s="233" t="s">
        <v>297</v>
      </c>
      <c r="E374" s="233" t="s">
        <v>230</v>
      </c>
      <c r="F374" s="233">
        <v>4.75</v>
      </c>
      <c r="G374" s="234"/>
      <c r="H374" s="235">
        <v>100</v>
      </c>
      <c r="I374" s="265">
        <f t="shared" si="580"/>
        <v>100</v>
      </c>
      <c r="J374" s="346"/>
      <c r="K374" s="354"/>
      <c r="L374" s="238"/>
      <c r="M374" s="233">
        <v>1</v>
      </c>
      <c r="N374" s="238"/>
      <c r="O374" s="262">
        <f t="shared" si="577"/>
        <v>475</v>
      </c>
      <c r="P374" s="256"/>
      <c r="Q374" s="241"/>
      <c r="R374" s="241"/>
      <c r="S374" s="241"/>
      <c r="T374" s="242"/>
      <c r="Y374" s="243"/>
      <c r="Z374" s="244"/>
    </row>
    <row r="375" spans="1:26" s="54" customFormat="1" ht="15.75" thickBot="1" x14ac:dyDescent="0.3">
      <c r="A375" s="217">
        <v>1</v>
      </c>
      <c r="B375" s="332"/>
      <c r="C375" s="329"/>
      <c r="D375" s="258" t="s">
        <v>122</v>
      </c>
      <c r="E375" s="258" t="s">
        <v>2</v>
      </c>
      <c r="F375" s="258">
        <v>1.66</v>
      </c>
      <c r="G375" s="259">
        <f t="shared" si="583"/>
        <v>2.988</v>
      </c>
      <c r="H375" s="246"/>
      <c r="I375" s="265">
        <f t="shared" si="580"/>
        <v>0</v>
      </c>
      <c r="J375" s="345">
        <f t="shared" si="585"/>
        <v>669.34404283801871</v>
      </c>
      <c r="K375" s="352">
        <v>669</v>
      </c>
      <c r="L375" s="261">
        <f t="shared" si="590"/>
        <v>669</v>
      </c>
      <c r="M375" s="258">
        <v>0</v>
      </c>
      <c r="N375" s="261">
        <f t="shared" si="587"/>
        <v>0</v>
      </c>
      <c r="O375" s="262">
        <f t="shared" si="577"/>
        <v>0</v>
      </c>
      <c r="P375" s="263">
        <f>G375*L375*N375</f>
        <v>0</v>
      </c>
      <c r="Q375" s="241">
        <v>30000</v>
      </c>
      <c r="R375" s="241">
        <f t="shared" si="588"/>
        <v>34913.892112000001</v>
      </c>
      <c r="S375" s="241">
        <f t="shared" si="589"/>
        <v>176</v>
      </c>
      <c r="T375" s="242">
        <f t="shared" si="582"/>
        <v>16.379640373333338</v>
      </c>
      <c r="Y375" s="243"/>
      <c r="Z375" s="244"/>
    </row>
    <row r="376" spans="1:26" s="54" customFormat="1" ht="15.75" thickBot="1" x14ac:dyDescent="0.3">
      <c r="A376" s="217"/>
      <c r="B376" s="332"/>
      <c r="C376" s="330"/>
      <c r="D376" s="233" t="s">
        <v>165</v>
      </c>
      <c r="E376" s="233" t="s">
        <v>148</v>
      </c>
      <c r="F376" s="233">
        <v>1.8</v>
      </c>
      <c r="G376" s="234"/>
      <c r="H376" s="235"/>
      <c r="I376" s="265">
        <f t="shared" si="580"/>
        <v>0</v>
      </c>
      <c r="J376" s="346"/>
      <c r="K376" s="354"/>
      <c r="L376" s="238"/>
      <c r="M376" s="233">
        <v>1</v>
      </c>
      <c r="N376" s="238"/>
      <c r="O376" s="262">
        <f t="shared" si="577"/>
        <v>0</v>
      </c>
      <c r="P376" s="256"/>
      <c r="Q376" s="241"/>
      <c r="R376" s="241"/>
      <c r="S376" s="241"/>
      <c r="T376" s="242"/>
      <c r="Y376" s="243"/>
      <c r="Z376" s="244"/>
    </row>
    <row r="377" spans="1:26" s="54" customFormat="1" ht="15.75" thickBot="1" x14ac:dyDescent="0.3">
      <c r="A377" s="217">
        <v>1</v>
      </c>
      <c r="B377" s="332"/>
      <c r="C377" s="329"/>
      <c r="D377" s="258" t="s">
        <v>122</v>
      </c>
      <c r="E377" s="258" t="s">
        <v>2</v>
      </c>
      <c r="F377" s="258">
        <v>1.66</v>
      </c>
      <c r="G377" s="259">
        <f t="shared" si="583"/>
        <v>2.6078599999999996</v>
      </c>
      <c r="H377" s="246"/>
      <c r="I377" s="265">
        <f t="shared" si="580"/>
        <v>0</v>
      </c>
      <c r="J377" s="345">
        <f t="shared" si="585"/>
        <v>766.91233425107191</v>
      </c>
      <c r="K377" s="352">
        <v>767</v>
      </c>
      <c r="L377" s="261">
        <f t="shared" si="590"/>
        <v>767</v>
      </c>
      <c r="M377" s="258">
        <v>0</v>
      </c>
      <c r="N377" s="261">
        <f t="shared" si="587"/>
        <v>0</v>
      </c>
      <c r="O377" s="262">
        <f t="shared" si="577"/>
        <v>0</v>
      </c>
      <c r="P377" s="263">
        <f>G377*L377*N377</f>
        <v>0</v>
      </c>
      <c r="Q377" s="241">
        <v>30000</v>
      </c>
      <c r="R377" s="241">
        <f t="shared" si="588"/>
        <v>34146.892112000001</v>
      </c>
      <c r="S377" s="241">
        <f t="shared" si="589"/>
        <v>177</v>
      </c>
      <c r="T377" s="242">
        <f t="shared" si="582"/>
        <v>13.822973706666671</v>
      </c>
      <c r="Y377" s="243"/>
      <c r="Z377" s="244"/>
    </row>
    <row r="378" spans="1:26" s="54" customFormat="1" ht="15.75" thickBot="1" x14ac:dyDescent="0.3">
      <c r="A378" s="217"/>
      <c r="B378" s="332"/>
      <c r="C378" s="330"/>
      <c r="D378" s="233" t="s">
        <v>299</v>
      </c>
      <c r="E378" s="233" t="s">
        <v>148</v>
      </c>
      <c r="F378" s="233">
        <v>1.571</v>
      </c>
      <c r="G378" s="234"/>
      <c r="H378" s="235"/>
      <c r="I378" s="265">
        <f t="shared" si="580"/>
        <v>0</v>
      </c>
      <c r="J378" s="346"/>
      <c r="K378" s="354"/>
      <c r="L378" s="238"/>
      <c r="M378" s="233">
        <v>1</v>
      </c>
      <c r="N378" s="238"/>
      <c r="O378" s="262">
        <f t="shared" si="577"/>
        <v>0</v>
      </c>
      <c r="P378" s="256"/>
      <c r="Q378" s="241"/>
      <c r="R378" s="241"/>
      <c r="S378" s="241"/>
      <c r="T378" s="242"/>
      <c r="Y378" s="243"/>
      <c r="Z378" s="244"/>
    </row>
    <row r="379" spans="1:26" s="54" customFormat="1" ht="15.75" thickBot="1" x14ac:dyDescent="0.3">
      <c r="A379" s="217">
        <v>1</v>
      </c>
      <c r="B379" s="332"/>
      <c r="C379" s="329"/>
      <c r="D379" s="233" t="s">
        <v>165</v>
      </c>
      <c r="E379" s="233" t="s">
        <v>148</v>
      </c>
      <c r="F379" s="258">
        <v>1.8</v>
      </c>
      <c r="G379" s="259">
        <f t="shared" si="583"/>
        <v>2.8277999999999999</v>
      </c>
      <c r="H379" s="246"/>
      <c r="I379" s="265">
        <f t="shared" si="580"/>
        <v>0</v>
      </c>
      <c r="J379" s="345">
        <f t="shared" si="585"/>
        <v>707.26359714265504</v>
      </c>
      <c r="K379" s="352">
        <v>707</v>
      </c>
      <c r="L379" s="261">
        <f t="shared" si="590"/>
        <v>707</v>
      </c>
      <c r="M379" s="258">
        <v>1</v>
      </c>
      <c r="N379" s="261">
        <f t="shared" si="587"/>
        <v>1</v>
      </c>
      <c r="O379" s="262">
        <f t="shared" si="577"/>
        <v>0</v>
      </c>
      <c r="P379" s="263">
        <f>G379*L379*N379</f>
        <v>1999.2546</v>
      </c>
      <c r="Q379" s="241">
        <v>30000</v>
      </c>
      <c r="R379" s="241">
        <f t="shared" si="588"/>
        <v>35439.146712000002</v>
      </c>
      <c r="S379" s="241">
        <f t="shared" si="589"/>
        <v>178</v>
      </c>
      <c r="T379" s="242">
        <f t="shared" si="582"/>
        <v>18.130489040000004</v>
      </c>
      <c r="Y379" s="243"/>
      <c r="Z379" s="244"/>
    </row>
    <row r="380" spans="1:26" s="54" customFormat="1" ht="15.75" thickBot="1" x14ac:dyDescent="0.3">
      <c r="A380" s="217"/>
      <c r="B380" s="332"/>
      <c r="C380" s="330"/>
      <c r="D380" s="233" t="s">
        <v>299</v>
      </c>
      <c r="E380" s="233" t="s">
        <v>148</v>
      </c>
      <c r="F380" s="233">
        <v>1.571</v>
      </c>
      <c r="G380" s="234"/>
      <c r="H380" s="235"/>
      <c r="I380" s="265">
        <f t="shared" si="580"/>
        <v>0</v>
      </c>
      <c r="J380" s="346"/>
      <c r="K380" s="354"/>
      <c r="L380" s="238"/>
      <c r="M380" s="233">
        <v>1</v>
      </c>
      <c r="N380" s="238"/>
      <c r="O380" s="262">
        <f t="shared" si="577"/>
        <v>0</v>
      </c>
      <c r="P380" s="256"/>
      <c r="Q380" s="241"/>
      <c r="R380" s="241"/>
      <c r="S380" s="241"/>
      <c r="T380" s="242"/>
      <c r="Y380" s="243"/>
      <c r="Z380" s="244"/>
    </row>
    <row r="381" spans="1:26" s="54" customFormat="1" ht="15.75" thickBot="1" x14ac:dyDescent="0.3">
      <c r="A381" s="217"/>
      <c r="B381" s="332">
        <v>1</v>
      </c>
      <c r="C381" s="329"/>
      <c r="D381" s="258" t="s">
        <v>300</v>
      </c>
      <c r="E381" s="258" t="s">
        <v>230</v>
      </c>
      <c r="F381" s="258">
        <v>4.4000000000000004</v>
      </c>
      <c r="G381" s="259">
        <f t="shared" si="583"/>
        <v>0</v>
      </c>
      <c r="H381" s="246">
        <v>100</v>
      </c>
      <c r="I381" s="265">
        <f t="shared" si="580"/>
        <v>100</v>
      </c>
      <c r="J381" s="345" t="e">
        <f t="shared" si="585"/>
        <v>#DIV/0!</v>
      </c>
      <c r="K381" s="352"/>
      <c r="L381" s="261">
        <f t="shared" si="590"/>
        <v>0</v>
      </c>
      <c r="M381" s="258">
        <v>1</v>
      </c>
      <c r="N381" s="261">
        <f t="shared" si="587"/>
        <v>0</v>
      </c>
      <c r="O381" s="262">
        <f t="shared" si="577"/>
        <v>440.00000000000006</v>
      </c>
      <c r="P381" s="263">
        <f t="shared" ref="P381" si="591">G381*L381*N381</f>
        <v>0</v>
      </c>
      <c r="Q381" s="241">
        <v>30000</v>
      </c>
      <c r="R381" s="241">
        <f t="shared" si="588"/>
        <v>35779.146712000002</v>
      </c>
      <c r="S381" s="241">
        <f t="shared" si="589"/>
        <v>178</v>
      </c>
      <c r="T381" s="242">
        <f t="shared" si="582"/>
        <v>19.26382237333334</v>
      </c>
      <c r="Y381" s="243"/>
      <c r="Z381" s="244"/>
    </row>
    <row r="382" spans="1:26" s="54" customFormat="1" ht="15.75" thickBot="1" x14ac:dyDescent="0.3">
      <c r="A382" s="217"/>
      <c r="B382" s="274"/>
      <c r="C382" s="330"/>
      <c r="D382" s="233"/>
      <c r="E382" s="233"/>
      <c r="F382" s="233"/>
      <c r="G382" s="234"/>
      <c r="H382" s="235"/>
      <c r="I382" s="265">
        <f t="shared" si="580"/>
        <v>0</v>
      </c>
      <c r="J382" s="346"/>
      <c r="K382" s="354"/>
      <c r="L382" s="238"/>
      <c r="M382" s="233"/>
      <c r="N382" s="238"/>
      <c r="O382" s="262">
        <f t="shared" si="577"/>
        <v>0</v>
      </c>
      <c r="P382" s="256"/>
      <c r="Q382" s="241"/>
      <c r="R382" s="241"/>
      <c r="S382" s="241"/>
      <c r="T382" s="242"/>
      <c r="Y382" s="243"/>
      <c r="Z382" s="244"/>
    </row>
    <row r="383" spans="1:26" s="54" customFormat="1" ht="15.75" thickBot="1" x14ac:dyDescent="0.3">
      <c r="A383" s="379">
        <v>1</v>
      </c>
      <c r="B383" s="274"/>
      <c r="C383" s="329"/>
      <c r="D383" s="258" t="s">
        <v>302</v>
      </c>
      <c r="E383" s="258" t="s">
        <v>148</v>
      </c>
      <c r="F383" s="258">
        <v>1.8</v>
      </c>
      <c r="G383" s="259">
        <f t="shared" si="583"/>
        <v>3.2760000000000002</v>
      </c>
      <c r="H383" s="246"/>
      <c r="I383" s="265">
        <f t="shared" si="580"/>
        <v>0</v>
      </c>
      <c r="J383" s="345">
        <f t="shared" si="585"/>
        <v>610.50061050061049</v>
      </c>
      <c r="K383" s="352">
        <v>611</v>
      </c>
      <c r="L383" s="261">
        <f t="shared" si="590"/>
        <v>611</v>
      </c>
      <c r="M383" s="258">
        <v>0</v>
      </c>
      <c r="N383" s="261">
        <f t="shared" si="587"/>
        <v>0</v>
      </c>
      <c r="O383" s="262">
        <f t="shared" si="577"/>
        <v>0</v>
      </c>
      <c r="P383" s="263">
        <f t="shared" ref="P383" si="592">G383*L383*N383</f>
        <v>0</v>
      </c>
      <c r="Q383" s="241">
        <v>30000</v>
      </c>
      <c r="R383" s="241">
        <f t="shared" si="588"/>
        <v>35168.146712000002</v>
      </c>
      <c r="S383" s="241">
        <f t="shared" si="589"/>
        <v>179</v>
      </c>
      <c r="T383" s="242">
        <f t="shared" si="582"/>
        <v>17.227155706666672</v>
      </c>
      <c r="Y383" s="243"/>
      <c r="Z383" s="244"/>
    </row>
    <row r="384" spans="1:26" s="54" customFormat="1" ht="15.75" thickBot="1" x14ac:dyDescent="0.3">
      <c r="A384" s="379"/>
      <c r="B384" s="274"/>
      <c r="C384" s="330"/>
      <c r="D384" s="233" t="s">
        <v>303</v>
      </c>
      <c r="E384" s="233" t="s">
        <v>148</v>
      </c>
      <c r="F384" s="233">
        <v>1.82</v>
      </c>
      <c r="G384" s="234"/>
      <c r="H384" s="235"/>
      <c r="I384" s="265">
        <f t="shared" si="580"/>
        <v>0</v>
      </c>
      <c r="J384" s="346"/>
      <c r="K384" s="354"/>
      <c r="L384" s="238"/>
      <c r="M384" s="233">
        <v>1</v>
      </c>
      <c r="N384" s="238"/>
      <c r="O384" s="262">
        <f t="shared" ref="O384:O396" si="593">F384*I384*M384</f>
        <v>0</v>
      </c>
      <c r="P384" s="256"/>
      <c r="Q384" s="241"/>
      <c r="R384" s="241"/>
      <c r="S384" s="241"/>
      <c r="T384" s="242"/>
      <c r="Y384" s="243"/>
      <c r="Z384" s="244"/>
    </row>
    <row r="385" spans="1:26" s="54" customFormat="1" ht="15.75" thickBot="1" x14ac:dyDescent="0.3">
      <c r="A385" s="379">
        <v>1</v>
      </c>
      <c r="B385" s="274"/>
      <c r="C385" s="329"/>
      <c r="D385" s="258" t="s">
        <v>302</v>
      </c>
      <c r="E385" s="258" t="s">
        <v>148</v>
      </c>
      <c r="F385" s="258">
        <v>1.8</v>
      </c>
      <c r="G385" s="259">
        <f t="shared" si="583"/>
        <v>2.8440000000000003</v>
      </c>
      <c r="H385" s="246"/>
      <c r="I385" s="265">
        <f t="shared" si="580"/>
        <v>0</v>
      </c>
      <c r="J385" s="345">
        <f t="shared" si="585"/>
        <v>703.23488045007025</v>
      </c>
      <c r="K385" s="352">
        <v>690</v>
      </c>
      <c r="L385" s="261">
        <f t="shared" si="590"/>
        <v>690</v>
      </c>
      <c r="M385" s="258">
        <v>0</v>
      </c>
      <c r="N385" s="261">
        <f t="shared" si="586"/>
        <v>0</v>
      </c>
      <c r="O385" s="262">
        <f t="shared" si="593"/>
        <v>0</v>
      </c>
      <c r="P385" s="263">
        <f t="shared" ref="P385" si="594">G385*L385*N385</f>
        <v>0</v>
      </c>
      <c r="Q385" s="241">
        <v>30000</v>
      </c>
      <c r="R385" s="241">
        <f t="shared" si="588"/>
        <v>34478.146712000002</v>
      </c>
      <c r="S385" s="241">
        <f t="shared" si="589"/>
        <v>180</v>
      </c>
      <c r="T385" s="242">
        <f>((R385-Q385)/Q385)*100</f>
        <v>14.927155706666673</v>
      </c>
      <c r="Y385" s="243"/>
      <c r="Z385" s="244"/>
    </row>
    <row r="386" spans="1:26" s="54" customFormat="1" ht="15.75" thickBot="1" x14ac:dyDescent="0.3">
      <c r="A386" s="379"/>
      <c r="B386" s="274"/>
      <c r="C386" s="330"/>
      <c r="D386" s="380" t="s">
        <v>137</v>
      </c>
      <c r="E386" s="233" t="s">
        <v>131</v>
      </c>
      <c r="F386" s="233">
        <v>1.58</v>
      </c>
      <c r="G386" s="234"/>
      <c r="H386" s="235"/>
      <c r="I386" s="265">
        <f t="shared" si="580"/>
        <v>0</v>
      </c>
      <c r="J386" s="346"/>
      <c r="K386" s="354"/>
      <c r="L386" s="238"/>
      <c r="M386" s="233">
        <v>1</v>
      </c>
      <c r="N386" s="238"/>
      <c r="O386" s="262">
        <f t="shared" si="593"/>
        <v>0</v>
      </c>
      <c r="P386" s="256"/>
      <c r="Q386" s="241"/>
      <c r="R386" s="241"/>
      <c r="S386" s="241"/>
      <c r="T386" s="242"/>
      <c r="Y386" s="243"/>
      <c r="Z386" s="244"/>
    </row>
    <row r="387" spans="1:26" s="54" customFormat="1" ht="15.75" thickBot="1" x14ac:dyDescent="0.3">
      <c r="A387" s="379">
        <v>1</v>
      </c>
      <c r="B387" s="274"/>
      <c r="C387" s="329"/>
      <c r="D387" s="233" t="s">
        <v>303</v>
      </c>
      <c r="E387" s="233" t="s">
        <v>148</v>
      </c>
      <c r="F387" s="258">
        <v>1.82</v>
      </c>
      <c r="G387" s="259">
        <f t="shared" si="583"/>
        <v>2.8756000000000004</v>
      </c>
      <c r="H387" s="246"/>
      <c r="I387" s="265">
        <f t="shared" si="580"/>
        <v>0</v>
      </c>
      <c r="J387" s="345">
        <f t="shared" si="585"/>
        <v>695.50702462094853</v>
      </c>
      <c r="K387" s="352">
        <v>696</v>
      </c>
      <c r="L387" s="261">
        <f t="shared" si="590"/>
        <v>696</v>
      </c>
      <c r="M387" s="258">
        <v>1</v>
      </c>
      <c r="N387" s="261">
        <f t="shared" si="586"/>
        <v>1</v>
      </c>
      <c r="O387" s="262">
        <f t="shared" si="593"/>
        <v>0</v>
      </c>
      <c r="P387" s="263">
        <f t="shared" ref="P387" si="595">G387*L387*N387</f>
        <v>2001.4176000000002</v>
      </c>
      <c r="Q387" s="241">
        <f t="shared" ref="Q387:Q399" si="596">30000*A387</f>
        <v>30000</v>
      </c>
      <c r="R387" s="241">
        <f t="shared" si="588"/>
        <v>35783.564312000002</v>
      </c>
      <c r="S387" s="241">
        <f t="shared" si="589"/>
        <v>181</v>
      </c>
      <c r="T387" s="242">
        <f t="shared" si="582"/>
        <v>19.278547706666675</v>
      </c>
      <c r="Y387" s="243"/>
      <c r="Z387" s="244"/>
    </row>
    <row r="388" spans="1:26" s="54" customFormat="1" ht="15.75" thickBot="1" x14ac:dyDescent="0.3">
      <c r="A388" s="379"/>
      <c r="B388" s="274"/>
      <c r="C388" s="330"/>
      <c r="D388" s="380" t="s">
        <v>137</v>
      </c>
      <c r="E388" s="233" t="s">
        <v>131</v>
      </c>
      <c r="F388" s="233">
        <v>1.58</v>
      </c>
      <c r="G388" s="234"/>
      <c r="H388" s="235"/>
      <c r="I388" s="265">
        <f t="shared" si="580"/>
        <v>0</v>
      </c>
      <c r="J388" s="346"/>
      <c r="K388" s="354"/>
      <c r="L388" s="238"/>
      <c r="M388" s="233">
        <v>1</v>
      </c>
      <c r="N388" s="238"/>
      <c r="O388" s="262">
        <f t="shared" si="593"/>
        <v>0</v>
      </c>
      <c r="P388" s="256"/>
      <c r="Q388" s="241"/>
      <c r="R388" s="241"/>
      <c r="S388" s="241"/>
      <c r="T388" s="242"/>
      <c r="Y388" s="243"/>
      <c r="Z388" s="244"/>
    </row>
    <row r="389" spans="1:26" s="54" customFormat="1" ht="15.75" thickBot="1" x14ac:dyDescent="0.3">
      <c r="A389" s="379">
        <v>1</v>
      </c>
      <c r="B389" s="274"/>
      <c r="C389" s="329"/>
      <c r="D389" s="258" t="s">
        <v>304</v>
      </c>
      <c r="E389" s="258" t="s">
        <v>131</v>
      </c>
      <c r="F389" s="258">
        <v>1.63</v>
      </c>
      <c r="G389" s="259">
        <f t="shared" si="583"/>
        <v>1.63</v>
      </c>
      <c r="H389" s="246"/>
      <c r="I389" s="265">
        <f t="shared" si="580"/>
        <v>0</v>
      </c>
      <c r="J389" s="345">
        <f t="shared" si="585"/>
        <v>1226.9938650306749</v>
      </c>
      <c r="K389" s="352">
        <v>656</v>
      </c>
      <c r="L389" s="261">
        <f t="shared" si="590"/>
        <v>656</v>
      </c>
      <c r="M389" s="258">
        <v>1</v>
      </c>
      <c r="N389" s="261">
        <f t="shared" si="586"/>
        <v>1</v>
      </c>
      <c r="O389" s="262">
        <f t="shared" si="593"/>
        <v>0</v>
      </c>
      <c r="P389" s="263">
        <f t="shared" ref="P389" si="597">G389*L389*N389</f>
        <v>1069.28</v>
      </c>
      <c r="Q389" s="241">
        <f t="shared" ref="Q389:Q453" si="598">30000*A389</f>
        <v>30000</v>
      </c>
      <c r="R389" s="241">
        <f t="shared" si="588"/>
        <v>36196.844312000001</v>
      </c>
      <c r="S389" s="241">
        <f t="shared" si="589"/>
        <v>182</v>
      </c>
      <c r="T389" s="242">
        <f t="shared" si="582"/>
        <v>20.656147706666669</v>
      </c>
      <c r="Y389" s="243"/>
      <c r="Z389" s="244"/>
    </row>
    <row r="390" spans="1:26" s="54" customFormat="1" ht="15.75" thickBot="1" x14ac:dyDescent="0.3">
      <c r="A390" s="379"/>
      <c r="B390" s="274"/>
      <c r="C390" s="330"/>
      <c r="D390" s="233" t="s">
        <v>305</v>
      </c>
      <c r="E390" s="233" t="s">
        <v>148</v>
      </c>
      <c r="F390" s="233">
        <v>1</v>
      </c>
      <c r="G390" s="234"/>
      <c r="H390" s="235"/>
      <c r="I390" s="265">
        <f t="shared" si="580"/>
        <v>0</v>
      </c>
      <c r="J390" s="346"/>
      <c r="K390" s="354"/>
      <c r="L390" s="238"/>
      <c r="M390" s="233">
        <v>1</v>
      </c>
      <c r="N390" s="238"/>
      <c r="O390" s="262">
        <f t="shared" si="593"/>
        <v>0</v>
      </c>
      <c r="P390" s="256"/>
      <c r="Q390" s="241"/>
      <c r="R390" s="241"/>
      <c r="S390" s="241"/>
      <c r="T390" s="242"/>
      <c r="Y390" s="243"/>
      <c r="Z390" s="244"/>
    </row>
    <row r="391" spans="1:26" s="54" customFormat="1" ht="15.75" thickBot="1" x14ac:dyDescent="0.3">
      <c r="A391" s="379">
        <v>1</v>
      </c>
      <c r="B391" s="274"/>
      <c r="C391" s="329"/>
      <c r="D391" s="258" t="s">
        <v>304</v>
      </c>
      <c r="E391" s="258" t="s">
        <v>131</v>
      </c>
      <c r="F391" s="258">
        <v>1.63</v>
      </c>
      <c r="G391" s="259">
        <f t="shared" si="583"/>
        <v>2.5754000000000001</v>
      </c>
      <c r="H391" s="246"/>
      <c r="I391" s="265">
        <f t="shared" si="580"/>
        <v>0</v>
      </c>
      <c r="J391" s="345">
        <f t="shared" si="585"/>
        <v>776.5783955890347</v>
      </c>
      <c r="K391" s="352">
        <v>772</v>
      </c>
      <c r="L391" s="261">
        <f t="shared" si="590"/>
        <v>772</v>
      </c>
      <c r="M391" s="258">
        <v>1</v>
      </c>
      <c r="N391" s="261">
        <f t="shared" si="587"/>
        <v>1</v>
      </c>
      <c r="O391" s="262">
        <f t="shared" si="593"/>
        <v>0</v>
      </c>
      <c r="P391" s="263">
        <f t="shared" ref="P391" si="599">G391*L391*N391</f>
        <v>1988.2088000000001</v>
      </c>
      <c r="Q391" s="241">
        <f t="shared" si="596"/>
        <v>30000</v>
      </c>
      <c r="R391" s="241">
        <f t="shared" si="588"/>
        <v>37413.053112000001</v>
      </c>
      <c r="S391" s="241">
        <f t="shared" si="589"/>
        <v>183</v>
      </c>
      <c r="T391" s="242">
        <f t="shared" si="582"/>
        <v>24.710177040000005</v>
      </c>
      <c r="Y391" s="243"/>
    </row>
    <row r="392" spans="1:26" s="54" customFormat="1" ht="15.75" thickBot="1" x14ac:dyDescent="0.3">
      <c r="A392" s="379"/>
      <c r="B392" s="274"/>
      <c r="C392" s="330"/>
      <c r="D392" s="233" t="s">
        <v>306</v>
      </c>
      <c r="E392" s="233" t="s">
        <v>131</v>
      </c>
      <c r="F392" s="233">
        <v>1.58</v>
      </c>
      <c r="G392" s="234"/>
      <c r="H392" s="235"/>
      <c r="I392" s="265">
        <f t="shared" si="580"/>
        <v>0</v>
      </c>
      <c r="J392" s="346"/>
      <c r="K392" s="354"/>
      <c r="L392" s="238"/>
      <c r="M392" s="233">
        <v>1</v>
      </c>
      <c r="N392" s="238"/>
      <c r="O392" s="262">
        <f t="shared" si="593"/>
        <v>0</v>
      </c>
      <c r="P392" s="256"/>
      <c r="Q392" s="241"/>
      <c r="R392" s="241"/>
      <c r="S392" s="241"/>
      <c r="T392" s="242"/>
      <c r="Y392" s="243"/>
    </row>
    <row r="393" spans="1:26" s="54" customFormat="1" ht="15.75" thickBot="1" x14ac:dyDescent="0.3">
      <c r="A393" s="379">
        <v>1</v>
      </c>
      <c r="B393" s="274"/>
      <c r="C393" s="329"/>
      <c r="D393" s="233" t="s">
        <v>305</v>
      </c>
      <c r="E393" s="233" t="s">
        <v>148</v>
      </c>
      <c r="F393" s="258">
        <v>1</v>
      </c>
      <c r="G393" s="259">
        <f t="shared" si="583"/>
        <v>1.58</v>
      </c>
      <c r="H393" s="246"/>
      <c r="I393" s="265">
        <f t="shared" si="580"/>
        <v>0</v>
      </c>
      <c r="J393" s="345">
        <f t="shared" si="585"/>
        <v>1265.8227848101264</v>
      </c>
      <c r="K393" s="352">
        <v>677</v>
      </c>
      <c r="L393" s="261">
        <f t="shared" si="590"/>
        <v>677</v>
      </c>
      <c r="M393" s="258">
        <v>1</v>
      </c>
      <c r="N393" s="261">
        <f t="shared" si="587"/>
        <v>1</v>
      </c>
      <c r="O393" s="262">
        <f t="shared" si="593"/>
        <v>0</v>
      </c>
      <c r="P393" s="263">
        <f t="shared" ref="P393" si="600">G393*L393*N393</f>
        <v>1069.6600000000001</v>
      </c>
      <c r="Q393" s="241">
        <f t="shared" si="598"/>
        <v>30000</v>
      </c>
      <c r="R393" s="241">
        <f t="shared" si="588"/>
        <v>37805.713112000005</v>
      </c>
      <c r="S393" s="241">
        <f t="shared" si="589"/>
        <v>184</v>
      </c>
      <c r="T393" s="242">
        <f t="shared" si="582"/>
        <v>26.019043706666682</v>
      </c>
      <c r="Y393" s="243"/>
    </row>
    <row r="394" spans="1:26" s="54" customFormat="1" ht="15.75" thickBot="1" x14ac:dyDescent="0.3">
      <c r="A394" s="379"/>
      <c r="B394" s="274"/>
      <c r="C394" s="330"/>
      <c r="D394" s="233" t="s">
        <v>306</v>
      </c>
      <c r="E394" s="233" t="s">
        <v>131</v>
      </c>
      <c r="F394" s="233">
        <v>1.58</v>
      </c>
      <c r="G394" s="234"/>
      <c r="H394" s="235"/>
      <c r="I394" s="265">
        <f t="shared" si="580"/>
        <v>0</v>
      </c>
      <c r="J394" s="346"/>
      <c r="K394" s="354"/>
      <c r="L394" s="238"/>
      <c r="M394" s="233">
        <v>1</v>
      </c>
      <c r="N394" s="238"/>
      <c r="O394" s="262">
        <f t="shared" si="593"/>
        <v>0</v>
      </c>
      <c r="P394" s="256"/>
      <c r="Q394" s="241"/>
      <c r="R394" s="241"/>
      <c r="S394" s="241"/>
      <c r="T394" s="242"/>
      <c r="Y394" s="243"/>
    </row>
    <row r="395" spans="1:26" s="54" customFormat="1" ht="15.75" thickBot="1" x14ac:dyDescent="0.3">
      <c r="A395" s="379">
        <v>1</v>
      </c>
      <c r="B395" s="274"/>
      <c r="C395" s="329"/>
      <c r="D395" s="258" t="s">
        <v>307</v>
      </c>
      <c r="E395" s="258" t="s">
        <v>148</v>
      </c>
      <c r="F395" s="258">
        <v>1.74</v>
      </c>
      <c r="G395" s="259">
        <f t="shared" si="583"/>
        <v>3.2016</v>
      </c>
      <c r="H395" s="246"/>
      <c r="I395" s="265">
        <f t="shared" si="580"/>
        <v>0</v>
      </c>
      <c r="J395" s="345">
        <f t="shared" si="585"/>
        <v>624.687656171914</v>
      </c>
      <c r="K395" s="352">
        <v>625</v>
      </c>
      <c r="L395" s="261">
        <f t="shared" si="590"/>
        <v>625</v>
      </c>
      <c r="M395" s="258">
        <v>1</v>
      </c>
      <c r="N395" s="261">
        <f t="shared" si="587"/>
        <v>1</v>
      </c>
      <c r="O395" s="262">
        <f t="shared" si="593"/>
        <v>0</v>
      </c>
      <c r="P395" s="263">
        <f t="shared" ref="P395" si="601">G395*L395*N395</f>
        <v>2001</v>
      </c>
      <c r="Q395" s="241">
        <f t="shared" si="596"/>
        <v>30000</v>
      </c>
      <c r="R395" s="241">
        <f t="shared" ref="R395:R457" si="602">R393-L395-I395-I396+P395+O395+O396</f>
        <v>39181.713112000005</v>
      </c>
      <c r="S395" s="241">
        <f t="shared" si="589"/>
        <v>185</v>
      </c>
      <c r="T395" s="242">
        <f t="shared" si="582"/>
        <v>30.605710373333352</v>
      </c>
      <c r="Y395" s="243"/>
    </row>
    <row r="396" spans="1:26" s="54" customFormat="1" ht="15.75" thickBot="1" x14ac:dyDescent="0.3">
      <c r="A396" s="379"/>
      <c r="B396" s="274"/>
      <c r="C396" s="330"/>
      <c r="D396" s="380" t="s">
        <v>308</v>
      </c>
      <c r="E396" s="233" t="s">
        <v>131</v>
      </c>
      <c r="F396" s="233">
        <v>1.84</v>
      </c>
      <c r="G396" s="234"/>
      <c r="H396" s="235"/>
      <c r="I396" s="265">
        <f t="shared" si="580"/>
        <v>0</v>
      </c>
      <c r="J396" s="346"/>
      <c r="K396" s="354"/>
      <c r="L396" s="254"/>
      <c r="M396" s="233">
        <v>1</v>
      </c>
      <c r="N396" s="238"/>
      <c r="O396" s="262">
        <f t="shared" si="593"/>
        <v>0</v>
      </c>
      <c r="P396" s="256"/>
      <c r="Q396" s="241"/>
      <c r="R396" s="241"/>
      <c r="S396" s="241"/>
      <c r="T396" s="242"/>
      <c r="Y396" s="243"/>
    </row>
    <row r="397" spans="1:26" s="54" customFormat="1" ht="15.75" thickBot="1" x14ac:dyDescent="0.3">
      <c r="A397" s="379">
        <v>1</v>
      </c>
      <c r="B397" s="274"/>
      <c r="C397" s="329"/>
      <c r="D397" s="258" t="s">
        <v>307</v>
      </c>
      <c r="E397" s="258" t="s">
        <v>148</v>
      </c>
      <c r="F397" s="258">
        <v>1.74</v>
      </c>
      <c r="G397" s="259">
        <f t="shared" si="583"/>
        <v>2.8361999999999998</v>
      </c>
      <c r="H397" s="246"/>
      <c r="I397" s="265">
        <f t="shared" si="580"/>
        <v>0</v>
      </c>
      <c r="J397" s="345">
        <f t="shared" si="585"/>
        <v>705.16888794866372</v>
      </c>
      <c r="K397" s="352">
        <v>705</v>
      </c>
      <c r="L397" s="261">
        <f t="shared" si="590"/>
        <v>705</v>
      </c>
      <c r="M397" s="258">
        <v>1</v>
      </c>
      <c r="N397" s="261">
        <f t="shared" si="587"/>
        <v>0</v>
      </c>
      <c r="O397" s="262">
        <f t="shared" ref="O397:O404" si="603">F397*H397*M397</f>
        <v>0</v>
      </c>
      <c r="P397" s="263">
        <f t="shared" ref="P397" si="604">G397*L397*N397</f>
        <v>0</v>
      </c>
      <c r="Q397" s="241">
        <f t="shared" si="598"/>
        <v>30000</v>
      </c>
      <c r="R397" s="241">
        <f t="shared" si="602"/>
        <v>38476.713112000005</v>
      </c>
      <c r="S397" s="241">
        <f t="shared" si="589"/>
        <v>186</v>
      </c>
      <c r="T397" s="242">
        <f t="shared" si="582"/>
        <v>28.255710373333347</v>
      </c>
      <c r="Y397" s="243"/>
    </row>
    <row r="398" spans="1:26" s="54" customFormat="1" ht="15.75" thickBot="1" x14ac:dyDescent="0.3">
      <c r="A398" s="379"/>
      <c r="B398" s="274"/>
      <c r="C398" s="330"/>
      <c r="D398" s="233" t="s">
        <v>309</v>
      </c>
      <c r="E398" s="233" t="s">
        <v>148</v>
      </c>
      <c r="F398" s="233">
        <v>1.63</v>
      </c>
      <c r="G398" s="234"/>
      <c r="H398" s="235"/>
      <c r="I398" s="265">
        <f t="shared" si="580"/>
        <v>0</v>
      </c>
      <c r="J398" s="346"/>
      <c r="K398" s="354"/>
      <c r="L398" s="254"/>
      <c r="M398" s="233">
        <v>0</v>
      </c>
      <c r="N398" s="238"/>
      <c r="O398" s="255">
        <f t="shared" si="603"/>
        <v>0</v>
      </c>
      <c r="P398" s="256"/>
      <c r="Q398" s="241"/>
      <c r="R398" s="241"/>
      <c r="S398" s="241"/>
      <c r="T398" s="242"/>
      <c r="Y398" s="243"/>
    </row>
    <row r="399" spans="1:26" s="54" customFormat="1" ht="15.75" thickBot="1" x14ac:dyDescent="0.3">
      <c r="A399" s="379">
        <v>1</v>
      </c>
      <c r="B399" s="274"/>
      <c r="C399" s="329"/>
      <c r="D399" s="380" t="s">
        <v>308</v>
      </c>
      <c r="E399" s="233" t="s">
        <v>131</v>
      </c>
      <c r="F399" s="258">
        <v>1.84</v>
      </c>
      <c r="G399" s="259">
        <f t="shared" si="583"/>
        <v>2.9992000000000001</v>
      </c>
      <c r="H399" s="246"/>
      <c r="I399" s="265">
        <f t="shared" si="580"/>
        <v>0</v>
      </c>
      <c r="J399" s="345">
        <f t="shared" ref="J399" si="605">2000/G399</f>
        <v>666.84449186449717</v>
      </c>
      <c r="K399" s="352">
        <v>667</v>
      </c>
      <c r="L399" s="261">
        <f t="shared" si="590"/>
        <v>667</v>
      </c>
      <c r="M399" s="258">
        <v>1</v>
      </c>
      <c r="N399" s="261">
        <f t="shared" si="587"/>
        <v>0</v>
      </c>
      <c r="O399" s="262">
        <f t="shared" si="603"/>
        <v>0</v>
      </c>
      <c r="P399" s="263">
        <f t="shared" ref="P399" si="606">G399*L399*N399</f>
        <v>0</v>
      </c>
      <c r="Q399" s="241">
        <f t="shared" si="596"/>
        <v>30000</v>
      </c>
      <c r="R399" s="241">
        <f t="shared" si="602"/>
        <v>37809.713112000005</v>
      </c>
      <c r="S399" s="241">
        <f t="shared" si="589"/>
        <v>187</v>
      </c>
      <c r="T399" s="242">
        <f t="shared" si="582"/>
        <v>26.032377040000014</v>
      </c>
      <c r="Y399" s="243"/>
    </row>
    <row r="400" spans="1:26" s="54" customFormat="1" ht="15.75" thickBot="1" x14ac:dyDescent="0.3">
      <c r="A400" s="379"/>
      <c r="B400" s="274"/>
      <c r="C400" s="330"/>
      <c r="D400" s="233" t="s">
        <v>309</v>
      </c>
      <c r="E400" s="233" t="s">
        <v>148</v>
      </c>
      <c r="F400" s="233">
        <v>1.63</v>
      </c>
      <c r="G400" s="234"/>
      <c r="H400" s="235"/>
      <c r="I400" s="265">
        <f t="shared" si="580"/>
        <v>0</v>
      </c>
      <c r="J400" s="346"/>
      <c r="K400" s="354"/>
      <c r="L400" s="254"/>
      <c r="M400" s="233">
        <v>0</v>
      </c>
      <c r="N400" s="238"/>
      <c r="O400" s="255">
        <f t="shared" si="603"/>
        <v>0</v>
      </c>
      <c r="P400" s="256"/>
      <c r="Q400" s="241"/>
      <c r="R400" s="241"/>
      <c r="S400" s="241"/>
      <c r="T400" s="242"/>
      <c r="Y400" s="243"/>
    </row>
    <row r="401" spans="1:25" s="54" customFormat="1" ht="15.75" thickBot="1" x14ac:dyDescent="0.3">
      <c r="A401" s="379">
        <v>1</v>
      </c>
      <c r="B401" s="274"/>
      <c r="C401" s="329"/>
      <c r="D401" s="258" t="s">
        <v>310</v>
      </c>
      <c r="E401" s="258" t="s">
        <v>131</v>
      </c>
      <c r="F401" s="258">
        <v>1.75</v>
      </c>
      <c r="G401" s="259">
        <f t="shared" si="583"/>
        <v>3.15</v>
      </c>
      <c r="H401" s="246"/>
      <c r="I401" s="265">
        <f t="shared" si="580"/>
        <v>0</v>
      </c>
      <c r="J401" s="345">
        <f t="shared" ref="J401:J463" si="607">2000/G401</f>
        <v>634.92063492063494</v>
      </c>
      <c r="K401" s="352">
        <v>635</v>
      </c>
      <c r="L401" s="261">
        <f t="shared" si="590"/>
        <v>635</v>
      </c>
      <c r="M401" s="258">
        <v>0</v>
      </c>
      <c r="N401" s="261">
        <f t="shared" si="586"/>
        <v>0</v>
      </c>
      <c r="O401" s="262">
        <f t="shared" si="603"/>
        <v>0</v>
      </c>
      <c r="P401" s="263">
        <f t="shared" ref="P401" si="608">G401*L401*N401</f>
        <v>0</v>
      </c>
      <c r="Q401" s="241">
        <f t="shared" si="598"/>
        <v>30000</v>
      </c>
      <c r="R401" s="241">
        <f t="shared" si="602"/>
        <v>37174.713112000005</v>
      </c>
      <c r="S401" s="241">
        <f t="shared" si="589"/>
        <v>188</v>
      </c>
      <c r="T401" s="242">
        <f t="shared" si="582"/>
        <v>23.915710373333347</v>
      </c>
      <c r="Y401" s="243"/>
    </row>
    <row r="402" spans="1:25" s="54" customFormat="1" ht="15.75" thickBot="1" x14ac:dyDescent="0.3">
      <c r="A402" s="379"/>
      <c r="B402" s="274"/>
      <c r="C402" s="330"/>
      <c r="D402" s="233" t="s">
        <v>311</v>
      </c>
      <c r="E402" s="233" t="s">
        <v>131</v>
      </c>
      <c r="F402" s="233">
        <v>1.8</v>
      </c>
      <c r="G402" s="234"/>
      <c r="H402" s="235"/>
      <c r="I402" s="265">
        <f t="shared" si="580"/>
        <v>0</v>
      </c>
      <c r="J402" s="346"/>
      <c r="K402" s="354"/>
      <c r="L402" s="254"/>
      <c r="M402" s="233">
        <v>0</v>
      </c>
      <c r="N402" s="238"/>
      <c r="O402" s="255">
        <f t="shared" si="603"/>
        <v>0</v>
      </c>
      <c r="P402" s="256"/>
      <c r="Q402" s="241"/>
      <c r="R402" s="241"/>
      <c r="S402" s="241"/>
      <c r="T402" s="242"/>
      <c r="Y402" s="243"/>
    </row>
    <row r="403" spans="1:25" s="54" customFormat="1" ht="15.75" thickBot="1" x14ac:dyDescent="0.3">
      <c r="A403" s="379">
        <v>1</v>
      </c>
      <c r="B403" s="274"/>
      <c r="C403" s="329"/>
      <c r="D403" s="258" t="s">
        <v>310</v>
      </c>
      <c r="E403" s="258" t="s">
        <v>131</v>
      </c>
      <c r="F403" s="258">
        <v>1.75</v>
      </c>
      <c r="G403" s="259">
        <f t="shared" si="583"/>
        <v>3.22</v>
      </c>
      <c r="H403" s="246"/>
      <c r="I403" s="265">
        <f t="shared" si="580"/>
        <v>0</v>
      </c>
      <c r="J403" s="345">
        <f t="shared" si="607"/>
        <v>621.11801242236027</v>
      </c>
      <c r="K403" s="352">
        <v>621</v>
      </c>
      <c r="L403" s="261">
        <f t="shared" si="590"/>
        <v>621</v>
      </c>
      <c r="M403" s="258">
        <v>0</v>
      </c>
      <c r="N403" s="261">
        <f t="shared" si="586"/>
        <v>0</v>
      </c>
      <c r="O403" s="262">
        <f t="shared" si="603"/>
        <v>0</v>
      </c>
      <c r="P403" s="263">
        <f t="shared" ref="P403" si="609">G403*L403*N403</f>
        <v>0</v>
      </c>
      <c r="Q403" s="241">
        <f t="shared" si="598"/>
        <v>30000</v>
      </c>
      <c r="R403" s="241">
        <f t="shared" si="602"/>
        <v>36553.713112000005</v>
      </c>
      <c r="S403" s="241">
        <f t="shared" si="589"/>
        <v>189</v>
      </c>
      <c r="T403" s="242">
        <f t="shared" si="582"/>
        <v>21.84571037333335</v>
      </c>
      <c r="Y403" s="243"/>
    </row>
    <row r="404" spans="1:25" s="54" customFormat="1" ht="15.75" thickBot="1" x14ac:dyDescent="0.3">
      <c r="A404" s="379"/>
      <c r="B404" s="274"/>
      <c r="C404" s="330"/>
      <c r="D404" s="380" t="s">
        <v>308</v>
      </c>
      <c r="E404" s="233" t="s">
        <v>131</v>
      </c>
      <c r="F404" s="233">
        <v>1.84</v>
      </c>
      <c r="G404" s="234"/>
      <c r="H404" s="235"/>
      <c r="I404" s="265">
        <f t="shared" si="580"/>
        <v>0</v>
      </c>
      <c r="J404" s="346"/>
      <c r="K404" s="354"/>
      <c r="L404" s="254"/>
      <c r="M404" s="233">
        <v>1</v>
      </c>
      <c r="N404" s="238"/>
      <c r="O404" s="255">
        <f t="shared" si="603"/>
        <v>0</v>
      </c>
      <c r="P404" s="256"/>
      <c r="Q404" s="241"/>
      <c r="R404" s="241"/>
      <c r="S404" s="241"/>
      <c r="T404" s="242"/>
      <c r="Y404" s="243"/>
    </row>
    <row r="405" spans="1:25" s="54" customFormat="1" ht="15.75" thickBot="1" x14ac:dyDescent="0.3">
      <c r="A405" s="379">
        <v>1</v>
      </c>
      <c r="B405" s="274"/>
      <c r="C405" s="329"/>
      <c r="D405" s="233" t="s">
        <v>311</v>
      </c>
      <c r="E405" s="233" t="s">
        <v>131</v>
      </c>
      <c r="F405" s="258">
        <v>1.8</v>
      </c>
      <c r="G405" s="259">
        <f t="shared" si="583"/>
        <v>3.3120000000000003</v>
      </c>
      <c r="H405" s="246"/>
      <c r="I405" s="265">
        <f t="shared" ref="I405:I468" si="610">H405*B405</f>
        <v>0</v>
      </c>
      <c r="J405" s="345">
        <f t="shared" si="607"/>
        <v>603.86473429951684</v>
      </c>
      <c r="K405" s="352">
        <v>604</v>
      </c>
      <c r="L405" s="261">
        <f t="shared" si="590"/>
        <v>604</v>
      </c>
      <c r="M405" s="258">
        <v>0</v>
      </c>
      <c r="N405" s="261">
        <f t="shared" ref="N405" si="611">IF(M405+M406=2,1,0)</f>
        <v>0</v>
      </c>
      <c r="O405" s="262">
        <f t="shared" ref="O405:O432" si="612">F405*H405*M405</f>
        <v>0</v>
      </c>
      <c r="P405" s="263">
        <f t="shared" ref="P405" si="613">G405*L405*N405</f>
        <v>0</v>
      </c>
      <c r="Q405" s="241">
        <f>30000*A405</f>
        <v>30000</v>
      </c>
      <c r="R405" s="241">
        <f t="shared" si="602"/>
        <v>35949.713112000005</v>
      </c>
      <c r="S405" s="241">
        <f t="shared" si="589"/>
        <v>190</v>
      </c>
      <c r="T405" s="242">
        <f t="shared" ref="T405:T467" si="614">((R405-Q405)/Q405)*100</f>
        <v>19.832377040000015</v>
      </c>
      <c r="Y405" s="381"/>
    </row>
    <row r="406" spans="1:25" s="54" customFormat="1" ht="15.75" thickBot="1" x14ac:dyDescent="0.3">
      <c r="A406" s="379"/>
      <c r="B406" s="274"/>
      <c r="C406" s="330"/>
      <c r="D406" s="380" t="s">
        <v>308</v>
      </c>
      <c r="E406" s="233" t="s">
        <v>131</v>
      </c>
      <c r="F406" s="233">
        <v>1.84</v>
      </c>
      <c r="G406" s="234"/>
      <c r="H406" s="235"/>
      <c r="I406" s="265">
        <f t="shared" si="610"/>
        <v>0</v>
      </c>
      <c r="J406" s="346"/>
      <c r="K406" s="354"/>
      <c r="L406" s="254"/>
      <c r="M406" s="233">
        <v>1</v>
      </c>
      <c r="N406" s="238"/>
      <c r="O406" s="255">
        <f t="shared" si="612"/>
        <v>0</v>
      </c>
      <c r="P406" s="256"/>
      <c r="Q406" s="241"/>
      <c r="R406" s="241"/>
      <c r="S406" s="241"/>
      <c r="T406" s="242"/>
      <c r="Y406" s="381"/>
    </row>
    <row r="407" spans="1:25" s="54" customFormat="1" ht="15.75" thickBot="1" x14ac:dyDescent="0.3">
      <c r="A407" s="382"/>
      <c r="B407" s="332">
        <v>1</v>
      </c>
      <c r="C407" s="329" t="s">
        <v>231</v>
      </c>
      <c r="D407" s="258" t="s">
        <v>312</v>
      </c>
      <c r="E407" s="258" t="s">
        <v>230</v>
      </c>
      <c r="F407" s="258">
        <v>3.9</v>
      </c>
      <c r="G407" s="259">
        <f t="shared" ref="G407:G469" si="615">F407*F408</f>
        <v>15.989999999999998</v>
      </c>
      <c r="H407" s="246">
        <v>100</v>
      </c>
      <c r="I407" s="265">
        <f t="shared" si="610"/>
        <v>100</v>
      </c>
      <c r="J407" s="345"/>
      <c r="K407" s="352"/>
      <c r="L407" s="261">
        <f t="shared" si="590"/>
        <v>0</v>
      </c>
      <c r="M407" s="258">
        <v>0</v>
      </c>
      <c r="N407" s="261">
        <f t="shared" ref="N407" si="616">IF(M407+M408=2,1,0)</f>
        <v>0</v>
      </c>
      <c r="O407" s="262">
        <f t="shared" si="612"/>
        <v>0</v>
      </c>
      <c r="P407" s="263">
        <f t="shared" ref="P407" si="617">G407*L407*N407</f>
        <v>0</v>
      </c>
      <c r="Q407" s="241">
        <v>30000</v>
      </c>
      <c r="R407" s="241">
        <f t="shared" si="602"/>
        <v>36159.713112000005</v>
      </c>
      <c r="S407" s="241">
        <f t="shared" si="589"/>
        <v>190</v>
      </c>
      <c r="T407" s="242">
        <f>((R407-Q407)/Q407)*100</f>
        <v>20.532377040000014</v>
      </c>
      <c r="Y407" s="381"/>
    </row>
    <row r="408" spans="1:25" s="54" customFormat="1" ht="15.75" thickBot="1" x14ac:dyDescent="0.3">
      <c r="A408" s="382"/>
      <c r="B408" s="332">
        <v>1</v>
      </c>
      <c r="C408" s="330" t="s">
        <v>231</v>
      </c>
      <c r="D408" s="233" t="s">
        <v>313</v>
      </c>
      <c r="E408" s="233" t="s">
        <v>230</v>
      </c>
      <c r="F408" s="233">
        <v>4.0999999999999996</v>
      </c>
      <c r="G408" s="234"/>
      <c r="H408" s="235">
        <v>100</v>
      </c>
      <c r="I408" s="265">
        <f t="shared" si="610"/>
        <v>100</v>
      </c>
      <c r="J408" s="346"/>
      <c r="K408" s="354"/>
      <c r="L408" s="254"/>
      <c r="M408" s="233">
        <v>1</v>
      </c>
      <c r="N408" s="238"/>
      <c r="O408" s="255">
        <f t="shared" si="612"/>
        <v>409.99999999999994</v>
      </c>
      <c r="P408" s="256"/>
      <c r="Q408" s="241"/>
      <c r="R408" s="241"/>
      <c r="S408" s="241"/>
      <c r="T408" s="242"/>
      <c r="Y408" s="381"/>
    </row>
    <row r="409" spans="1:25" s="54" customFormat="1" ht="15.75" thickBot="1" x14ac:dyDescent="0.3">
      <c r="A409" s="382"/>
      <c r="B409" s="332">
        <v>1</v>
      </c>
      <c r="C409" s="329" t="s">
        <v>231</v>
      </c>
      <c r="D409" s="258" t="s">
        <v>314</v>
      </c>
      <c r="E409" s="258" t="s">
        <v>230</v>
      </c>
      <c r="F409" s="258">
        <v>3.95</v>
      </c>
      <c r="G409" s="259">
        <f t="shared" si="615"/>
        <v>15.01</v>
      </c>
      <c r="H409" s="246">
        <v>100</v>
      </c>
      <c r="I409" s="265">
        <f t="shared" si="610"/>
        <v>100</v>
      </c>
      <c r="J409" s="345"/>
      <c r="K409" s="352"/>
      <c r="L409" s="261">
        <f t="shared" si="590"/>
        <v>0</v>
      </c>
      <c r="M409" s="258">
        <v>1</v>
      </c>
      <c r="N409" s="261">
        <f t="shared" ref="N409" si="618">IF(M409+M410=2,1,0)</f>
        <v>0</v>
      </c>
      <c r="O409" s="262">
        <f t="shared" si="612"/>
        <v>395</v>
      </c>
      <c r="P409" s="263">
        <f t="shared" ref="P409" si="619">G409*L409*N409</f>
        <v>0</v>
      </c>
      <c r="Q409" s="241">
        <v>30000</v>
      </c>
      <c r="R409" s="241">
        <f t="shared" si="602"/>
        <v>36354.713112000005</v>
      </c>
      <c r="S409" s="241">
        <f t="shared" si="589"/>
        <v>190</v>
      </c>
      <c r="T409" s="242">
        <f t="shared" si="614"/>
        <v>21.182377040000016</v>
      </c>
      <c r="Y409" s="381"/>
    </row>
    <row r="410" spans="1:25" s="54" customFormat="1" ht="15.75" thickBot="1" x14ac:dyDescent="0.3">
      <c r="A410" s="382"/>
      <c r="B410" s="332">
        <v>1</v>
      </c>
      <c r="C410" s="330" t="s">
        <v>231</v>
      </c>
      <c r="D410" s="233" t="s">
        <v>315</v>
      </c>
      <c r="E410" s="233" t="s">
        <v>230</v>
      </c>
      <c r="F410" s="233">
        <v>3.8</v>
      </c>
      <c r="G410" s="234"/>
      <c r="H410" s="235">
        <v>100</v>
      </c>
      <c r="I410" s="265">
        <f t="shared" si="610"/>
        <v>100</v>
      </c>
      <c r="J410" s="346"/>
      <c r="K410" s="354"/>
      <c r="L410" s="254"/>
      <c r="M410" s="233">
        <v>0</v>
      </c>
      <c r="N410" s="238"/>
      <c r="O410" s="255">
        <f t="shared" si="612"/>
        <v>0</v>
      </c>
      <c r="P410" s="256"/>
      <c r="Q410" s="241"/>
      <c r="R410" s="241"/>
      <c r="S410" s="241"/>
      <c r="T410" s="242"/>
      <c r="Y410" s="381"/>
    </row>
    <row r="411" spans="1:25" s="54" customFormat="1" ht="15.75" thickBot="1" x14ac:dyDescent="0.3">
      <c r="A411" s="382"/>
      <c r="B411" s="332">
        <v>1</v>
      </c>
      <c r="C411" s="329" t="s">
        <v>231</v>
      </c>
      <c r="D411" s="258" t="s">
        <v>316</v>
      </c>
      <c r="E411" s="258" t="s">
        <v>230</v>
      </c>
      <c r="F411" s="258">
        <v>4.25</v>
      </c>
      <c r="G411" s="259">
        <f t="shared" si="615"/>
        <v>17</v>
      </c>
      <c r="H411" s="246">
        <v>100</v>
      </c>
      <c r="I411" s="265">
        <f t="shared" si="610"/>
        <v>100</v>
      </c>
      <c r="J411" s="345"/>
      <c r="K411" s="352"/>
      <c r="L411" s="261">
        <f t="shared" si="590"/>
        <v>0</v>
      </c>
      <c r="M411" s="258">
        <v>0</v>
      </c>
      <c r="N411" s="261">
        <f t="shared" ref="N411" si="620">IF(M411+M412=2,1,0)</f>
        <v>0</v>
      </c>
      <c r="O411" s="262">
        <f t="shared" si="612"/>
        <v>0</v>
      </c>
      <c r="P411" s="263">
        <f t="shared" ref="P411" si="621">G411*L411*N411</f>
        <v>0</v>
      </c>
      <c r="Q411" s="241">
        <v>30000</v>
      </c>
      <c r="R411" s="241">
        <f t="shared" si="602"/>
        <v>36554.713112000005</v>
      </c>
      <c r="S411" s="241">
        <f t="shared" si="589"/>
        <v>190</v>
      </c>
      <c r="T411" s="242">
        <f t="shared" si="614"/>
        <v>21.849043706666681</v>
      </c>
      <c r="Y411" s="381"/>
    </row>
    <row r="412" spans="1:25" s="54" customFormat="1" ht="15.75" thickBot="1" x14ac:dyDescent="0.3">
      <c r="A412" s="382"/>
      <c r="B412" s="332">
        <v>1</v>
      </c>
      <c r="C412" s="330" t="s">
        <v>231</v>
      </c>
      <c r="D412" s="233" t="s">
        <v>317</v>
      </c>
      <c r="E412" s="233" t="s">
        <v>230</v>
      </c>
      <c r="F412" s="233">
        <v>4</v>
      </c>
      <c r="G412" s="234"/>
      <c r="H412" s="235">
        <v>100</v>
      </c>
      <c r="I412" s="265">
        <f t="shared" si="610"/>
        <v>100</v>
      </c>
      <c r="J412" s="346"/>
      <c r="K412" s="354"/>
      <c r="L412" s="254"/>
      <c r="M412" s="233">
        <v>1</v>
      </c>
      <c r="N412" s="238"/>
      <c r="O412" s="255">
        <f t="shared" si="612"/>
        <v>400</v>
      </c>
      <c r="P412" s="256"/>
      <c r="Q412" s="241"/>
      <c r="R412" s="241"/>
      <c r="S412" s="241"/>
      <c r="T412" s="242"/>
      <c r="Y412" s="381"/>
    </row>
    <row r="413" spans="1:25" s="54" customFormat="1" ht="15.75" thickBot="1" x14ac:dyDescent="0.3">
      <c r="A413" s="379">
        <v>1</v>
      </c>
      <c r="B413" s="274"/>
      <c r="C413" s="329"/>
      <c r="D413" s="258" t="s">
        <v>318</v>
      </c>
      <c r="E413" s="258" t="s">
        <v>319</v>
      </c>
      <c r="F413" s="258">
        <v>1.75</v>
      </c>
      <c r="G413" s="259">
        <f t="shared" si="615"/>
        <v>6.6499999999999995</v>
      </c>
      <c r="H413" s="246"/>
      <c r="I413" s="265">
        <f t="shared" si="610"/>
        <v>0</v>
      </c>
      <c r="J413" s="345"/>
      <c r="K413" s="352">
        <v>20</v>
      </c>
      <c r="L413" s="261">
        <f t="shared" si="590"/>
        <v>20</v>
      </c>
      <c r="M413" s="258">
        <v>1</v>
      </c>
      <c r="N413" s="261">
        <f t="shared" ref="N413" si="622">IF(M413+M414=2,1,0)</f>
        <v>0</v>
      </c>
      <c r="O413" s="262">
        <f t="shared" si="612"/>
        <v>0</v>
      </c>
      <c r="P413" s="263">
        <f t="shared" ref="P413" si="623">G413*L413*N413</f>
        <v>0</v>
      </c>
      <c r="Q413" s="241">
        <f t="shared" si="598"/>
        <v>30000</v>
      </c>
      <c r="R413" s="241">
        <f t="shared" si="602"/>
        <v>36534.713112000005</v>
      </c>
      <c r="S413" s="241">
        <f t="shared" si="589"/>
        <v>191</v>
      </c>
      <c r="T413" s="242">
        <f t="shared" si="614"/>
        <v>21.782377040000018</v>
      </c>
      <c r="Y413" s="381"/>
    </row>
    <row r="414" spans="1:25" s="54" customFormat="1" ht="15.75" thickBot="1" x14ac:dyDescent="0.3">
      <c r="A414" s="379"/>
      <c r="B414" s="274"/>
      <c r="C414" s="330"/>
      <c r="D414" s="233" t="s">
        <v>312</v>
      </c>
      <c r="E414" s="233" t="s">
        <v>230</v>
      </c>
      <c r="F414" s="233">
        <v>3.8</v>
      </c>
      <c r="G414" s="234"/>
      <c r="H414" s="235"/>
      <c r="I414" s="265">
        <f t="shared" si="610"/>
        <v>0</v>
      </c>
      <c r="J414" s="346"/>
      <c r="K414" s="354"/>
      <c r="L414" s="254"/>
      <c r="M414" s="233">
        <v>0</v>
      </c>
      <c r="N414" s="238"/>
      <c r="O414" s="255">
        <f t="shared" si="612"/>
        <v>0</v>
      </c>
      <c r="P414" s="256"/>
      <c r="Q414" s="241"/>
      <c r="R414" s="241"/>
      <c r="S414" s="241"/>
      <c r="T414" s="242"/>
      <c r="Y414" s="381"/>
    </row>
    <row r="415" spans="1:25" s="54" customFormat="1" ht="15.75" thickBot="1" x14ac:dyDescent="0.3">
      <c r="A415" s="379">
        <v>1</v>
      </c>
      <c r="B415" s="274"/>
      <c r="C415" s="329"/>
      <c r="D415" s="258" t="s">
        <v>318</v>
      </c>
      <c r="E415" s="258" t="s">
        <v>230</v>
      </c>
      <c r="F415" s="258">
        <v>4.0999999999999996</v>
      </c>
      <c r="G415" s="259">
        <f t="shared" si="615"/>
        <v>7.1749999999999989</v>
      </c>
      <c r="H415" s="246"/>
      <c r="I415" s="265">
        <f t="shared" si="610"/>
        <v>0</v>
      </c>
      <c r="J415" s="345"/>
      <c r="K415" s="352">
        <v>20</v>
      </c>
      <c r="L415" s="261">
        <f t="shared" si="590"/>
        <v>20</v>
      </c>
      <c r="M415" s="258">
        <v>1</v>
      </c>
      <c r="N415" s="261">
        <f t="shared" ref="N415" si="624">IF(M415+M416=2,1,0)</f>
        <v>0</v>
      </c>
      <c r="O415" s="262">
        <f t="shared" si="612"/>
        <v>0</v>
      </c>
      <c r="P415" s="263">
        <f t="shared" ref="P415" si="625">G415*L415*N415</f>
        <v>0</v>
      </c>
      <c r="Q415" s="241">
        <f t="shared" si="598"/>
        <v>30000</v>
      </c>
      <c r="R415" s="241">
        <f t="shared" si="602"/>
        <v>36514.713112000005</v>
      </c>
      <c r="S415" s="241">
        <f t="shared" si="589"/>
        <v>192</v>
      </c>
      <c r="T415" s="242">
        <f t="shared" si="614"/>
        <v>21.715710373333348</v>
      </c>
      <c r="Y415" s="381"/>
    </row>
    <row r="416" spans="1:25" s="54" customFormat="1" ht="15.75" thickBot="1" x14ac:dyDescent="0.3">
      <c r="A416" s="379"/>
      <c r="B416" s="274"/>
      <c r="C416" s="330"/>
      <c r="D416" s="233" t="s">
        <v>312</v>
      </c>
      <c r="E416" s="233" t="s">
        <v>319</v>
      </c>
      <c r="F416" s="233">
        <v>1.75</v>
      </c>
      <c r="G416" s="234"/>
      <c r="H416" s="235"/>
      <c r="I416" s="265">
        <f t="shared" si="610"/>
        <v>0</v>
      </c>
      <c r="J416" s="346"/>
      <c r="K416" s="354"/>
      <c r="L416" s="254"/>
      <c r="M416" s="233">
        <v>0</v>
      </c>
      <c r="N416" s="238"/>
      <c r="O416" s="255">
        <f t="shared" si="612"/>
        <v>0</v>
      </c>
      <c r="P416" s="256"/>
      <c r="Q416" s="241"/>
      <c r="R416" s="241"/>
      <c r="S416" s="241"/>
      <c r="T416" s="242"/>
      <c r="Y416" s="381"/>
    </row>
    <row r="417" spans="1:25" s="54" customFormat="1" ht="15.75" thickBot="1" x14ac:dyDescent="0.3">
      <c r="A417" s="379">
        <v>1</v>
      </c>
      <c r="B417" s="274"/>
      <c r="C417" s="329"/>
      <c r="D417" s="258" t="s">
        <v>314</v>
      </c>
      <c r="E417" s="258" t="s">
        <v>230</v>
      </c>
      <c r="F417" s="258">
        <v>3.95</v>
      </c>
      <c r="G417" s="259">
        <f t="shared" si="615"/>
        <v>6.9125000000000005</v>
      </c>
      <c r="H417" s="246"/>
      <c r="I417" s="265">
        <f t="shared" si="610"/>
        <v>0</v>
      </c>
      <c r="J417" s="345"/>
      <c r="K417" s="352">
        <v>20</v>
      </c>
      <c r="L417" s="261">
        <f t="shared" si="590"/>
        <v>20</v>
      </c>
      <c r="M417" s="258">
        <v>1</v>
      </c>
      <c r="N417" s="261">
        <f t="shared" ref="N417" si="626">IF(M417+M418=2,1,0)</f>
        <v>0</v>
      </c>
      <c r="O417" s="262">
        <f t="shared" si="612"/>
        <v>0</v>
      </c>
      <c r="P417" s="263">
        <f t="shared" ref="P417" si="627">G417*L417*N417</f>
        <v>0</v>
      </c>
      <c r="Q417" s="241">
        <f t="shared" si="598"/>
        <v>30000</v>
      </c>
      <c r="R417" s="241">
        <f t="shared" si="602"/>
        <v>36494.713112000005</v>
      </c>
      <c r="S417" s="241">
        <f t="shared" si="589"/>
        <v>193</v>
      </c>
      <c r="T417" s="242">
        <f t="shared" si="614"/>
        <v>21.649043706666681</v>
      </c>
      <c r="Y417" s="381"/>
    </row>
    <row r="418" spans="1:25" s="54" customFormat="1" ht="15.75" thickBot="1" x14ac:dyDescent="0.3">
      <c r="A418" s="379"/>
      <c r="B418" s="274"/>
      <c r="C418" s="330"/>
      <c r="D418" s="233" t="s">
        <v>315</v>
      </c>
      <c r="E418" s="233" t="s">
        <v>319</v>
      </c>
      <c r="F418" s="233">
        <v>1.75</v>
      </c>
      <c r="G418" s="234"/>
      <c r="H418" s="235"/>
      <c r="I418" s="265">
        <f t="shared" si="610"/>
        <v>0</v>
      </c>
      <c r="J418" s="346"/>
      <c r="K418" s="354"/>
      <c r="L418" s="254"/>
      <c r="M418" s="233">
        <v>0</v>
      </c>
      <c r="N418" s="238"/>
      <c r="O418" s="255">
        <f t="shared" si="612"/>
        <v>0</v>
      </c>
      <c r="P418" s="256"/>
      <c r="Q418" s="241"/>
      <c r="R418" s="241"/>
      <c r="S418" s="241"/>
      <c r="T418" s="242"/>
      <c r="Y418" s="381"/>
    </row>
    <row r="419" spans="1:25" s="54" customFormat="1" ht="15.75" thickBot="1" x14ac:dyDescent="0.3">
      <c r="A419" s="379">
        <v>1</v>
      </c>
      <c r="B419" s="274"/>
      <c r="C419" s="329"/>
      <c r="D419" s="258" t="s">
        <v>314</v>
      </c>
      <c r="E419" s="258" t="s">
        <v>319</v>
      </c>
      <c r="F419" s="258">
        <v>1.75</v>
      </c>
      <c r="G419" s="259">
        <f t="shared" si="615"/>
        <v>6.6499999999999995</v>
      </c>
      <c r="H419" s="246"/>
      <c r="I419" s="265">
        <f t="shared" si="610"/>
        <v>0</v>
      </c>
      <c r="J419" s="345"/>
      <c r="K419" s="352">
        <v>20</v>
      </c>
      <c r="L419" s="261">
        <f t="shared" si="590"/>
        <v>20</v>
      </c>
      <c r="M419" s="258">
        <v>1</v>
      </c>
      <c r="N419" s="261">
        <f t="shared" ref="N419" si="628">IF(M419+M420=2,1,0)</f>
        <v>0</v>
      </c>
      <c r="O419" s="262">
        <f t="shared" si="612"/>
        <v>0</v>
      </c>
      <c r="P419" s="263">
        <f t="shared" ref="P419" si="629">G419*L419*N419</f>
        <v>0</v>
      </c>
      <c r="Q419" s="241">
        <f t="shared" si="598"/>
        <v>30000</v>
      </c>
      <c r="R419" s="241">
        <f t="shared" si="602"/>
        <v>36474.713112000005</v>
      </c>
      <c r="S419" s="241">
        <f t="shared" si="589"/>
        <v>194</v>
      </c>
      <c r="T419" s="242">
        <f t="shared" si="614"/>
        <v>21.582377040000019</v>
      </c>
    </row>
    <row r="420" spans="1:25" s="54" customFormat="1" ht="15.75" thickBot="1" x14ac:dyDescent="0.3">
      <c r="A420" s="379"/>
      <c r="B420" s="274"/>
      <c r="C420" s="330"/>
      <c r="D420" s="233" t="s">
        <v>315</v>
      </c>
      <c r="E420" s="233" t="s">
        <v>230</v>
      </c>
      <c r="F420" s="233">
        <v>3.8</v>
      </c>
      <c r="G420" s="234"/>
      <c r="H420" s="235"/>
      <c r="I420" s="265">
        <f t="shared" si="610"/>
        <v>0</v>
      </c>
      <c r="J420" s="346"/>
      <c r="K420" s="354"/>
      <c r="L420" s="254"/>
      <c r="M420" s="233">
        <v>0</v>
      </c>
      <c r="N420" s="238"/>
      <c r="O420" s="255">
        <f t="shared" si="612"/>
        <v>0</v>
      </c>
      <c r="P420" s="256"/>
      <c r="Q420" s="241"/>
      <c r="R420" s="241"/>
      <c r="S420" s="241"/>
      <c r="T420" s="242"/>
    </row>
    <row r="421" spans="1:25" s="54" customFormat="1" ht="15.75" thickBot="1" x14ac:dyDescent="0.3">
      <c r="A421" s="379">
        <v>1</v>
      </c>
      <c r="B421" s="274"/>
      <c r="C421" s="329"/>
      <c r="D421" s="258" t="s">
        <v>317</v>
      </c>
      <c r="E421" s="258" t="s">
        <v>319</v>
      </c>
      <c r="F421" s="258">
        <v>1.75</v>
      </c>
      <c r="G421" s="259">
        <f t="shared" si="615"/>
        <v>7.4375</v>
      </c>
      <c r="H421" s="246"/>
      <c r="I421" s="265">
        <f t="shared" si="610"/>
        <v>0</v>
      </c>
      <c r="J421" s="345"/>
      <c r="K421" s="352">
        <v>20</v>
      </c>
      <c r="L421" s="261">
        <f t="shared" si="590"/>
        <v>20</v>
      </c>
      <c r="M421" s="258">
        <v>1</v>
      </c>
      <c r="N421" s="261">
        <f t="shared" ref="N421" si="630">IF(M421+M422=2,1,0)</f>
        <v>0</v>
      </c>
      <c r="O421" s="262">
        <f t="shared" si="612"/>
        <v>0</v>
      </c>
      <c r="P421" s="263">
        <f t="shared" ref="P421" si="631">G421*L421*N421</f>
        <v>0</v>
      </c>
      <c r="Q421" s="241">
        <f t="shared" si="598"/>
        <v>30000</v>
      </c>
      <c r="R421" s="241">
        <f t="shared" si="602"/>
        <v>36454.713112000005</v>
      </c>
      <c r="S421" s="241">
        <f t="shared" si="589"/>
        <v>195</v>
      </c>
      <c r="T421" s="242">
        <f t="shared" si="614"/>
        <v>21.515710373333349</v>
      </c>
    </row>
    <row r="422" spans="1:25" s="54" customFormat="1" ht="15.75" thickBot="1" x14ac:dyDescent="0.3">
      <c r="A422" s="379"/>
      <c r="B422" s="274"/>
      <c r="C422" s="330"/>
      <c r="D422" s="233" t="s">
        <v>316</v>
      </c>
      <c r="E422" s="233" t="s">
        <v>230</v>
      </c>
      <c r="F422" s="233">
        <v>4.25</v>
      </c>
      <c r="G422" s="234"/>
      <c r="H422" s="235"/>
      <c r="I422" s="265">
        <f t="shared" si="610"/>
        <v>0</v>
      </c>
      <c r="J422" s="346"/>
      <c r="K422" s="354"/>
      <c r="L422" s="254"/>
      <c r="M422" s="233">
        <v>0</v>
      </c>
      <c r="N422" s="238"/>
      <c r="O422" s="255">
        <f t="shared" si="612"/>
        <v>0</v>
      </c>
      <c r="P422" s="256"/>
      <c r="Q422" s="241"/>
      <c r="R422" s="241"/>
      <c r="S422" s="241"/>
      <c r="T422" s="242"/>
    </row>
    <row r="423" spans="1:25" ht="15.75" thickBot="1" x14ac:dyDescent="0.3">
      <c r="A423" s="379">
        <v>1</v>
      </c>
      <c r="B423" s="274"/>
      <c r="C423" s="329"/>
      <c r="D423" s="258" t="s">
        <v>317</v>
      </c>
      <c r="E423" s="258" t="s">
        <v>230</v>
      </c>
      <c r="F423" s="258">
        <v>4</v>
      </c>
      <c r="G423" s="259">
        <f t="shared" si="615"/>
        <v>7.08</v>
      </c>
      <c r="H423" s="246"/>
      <c r="I423" s="265">
        <f t="shared" si="610"/>
        <v>0</v>
      </c>
      <c r="J423" s="345"/>
      <c r="K423" s="352">
        <v>20</v>
      </c>
      <c r="L423" s="261">
        <f t="shared" si="590"/>
        <v>20</v>
      </c>
      <c r="M423" s="258">
        <v>1</v>
      </c>
      <c r="N423" s="261">
        <f t="shared" ref="N423" si="632">IF(M423+M424=2,1,0)</f>
        <v>0</v>
      </c>
      <c r="O423" s="262">
        <f t="shared" si="612"/>
        <v>0</v>
      </c>
      <c r="P423" s="263">
        <f t="shared" ref="P423" si="633">G423*L423*N423</f>
        <v>0</v>
      </c>
      <c r="Q423" s="241">
        <f t="shared" si="598"/>
        <v>30000</v>
      </c>
      <c r="R423" s="241">
        <f t="shared" si="602"/>
        <v>36434.713112000005</v>
      </c>
      <c r="S423" s="241">
        <f t="shared" si="589"/>
        <v>196</v>
      </c>
      <c r="T423" s="242">
        <f t="shared" si="614"/>
        <v>21.449043706666682</v>
      </c>
    </row>
    <row r="424" spans="1:25" ht="15.75" thickBot="1" x14ac:dyDescent="0.3">
      <c r="A424" s="379"/>
      <c r="B424" s="274"/>
      <c r="C424" s="330"/>
      <c r="D424" s="233" t="s">
        <v>316</v>
      </c>
      <c r="E424" s="233" t="s">
        <v>319</v>
      </c>
      <c r="F424" s="233">
        <v>1.77</v>
      </c>
      <c r="G424" s="234"/>
      <c r="H424" s="235"/>
      <c r="I424" s="265">
        <f t="shared" si="610"/>
        <v>0</v>
      </c>
      <c r="J424" s="346"/>
      <c r="K424" s="354"/>
      <c r="L424" s="254"/>
      <c r="M424" s="233">
        <v>0</v>
      </c>
      <c r="N424" s="238"/>
      <c r="O424" s="255">
        <f t="shared" si="612"/>
        <v>0</v>
      </c>
      <c r="P424" s="256"/>
      <c r="Q424" s="241"/>
      <c r="R424" s="241"/>
      <c r="S424" s="241"/>
      <c r="T424" s="242"/>
    </row>
    <row r="425" spans="1:25" ht="15.75" thickBot="1" x14ac:dyDescent="0.3">
      <c r="A425" s="217">
        <v>1</v>
      </c>
      <c r="B425" s="331"/>
      <c r="C425" s="329"/>
      <c r="D425" s="258" t="s">
        <v>320</v>
      </c>
      <c r="E425" s="258" t="s">
        <v>148</v>
      </c>
      <c r="F425" s="258">
        <v>1.55</v>
      </c>
      <c r="G425" s="259">
        <f t="shared" si="615"/>
        <v>2.5575000000000001</v>
      </c>
      <c r="H425" s="246"/>
      <c r="I425" s="265">
        <f t="shared" si="610"/>
        <v>0</v>
      </c>
      <c r="J425" s="345">
        <f t="shared" si="607"/>
        <v>782.01368523949168</v>
      </c>
      <c r="K425" s="352">
        <v>782</v>
      </c>
      <c r="L425" s="261">
        <f t="shared" si="590"/>
        <v>782</v>
      </c>
      <c r="M425" s="258">
        <v>1</v>
      </c>
      <c r="N425" s="261">
        <f t="shared" ref="N425" si="634">IF(M425+M426=2,1,0)</f>
        <v>1</v>
      </c>
      <c r="O425" s="262">
        <f t="shared" si="612"/>
        <v>0</v>
      </c>
      <c r="P425" s="263">
        <f t="shared" ref="P425" si="635">G425*L425*N425</f>
        <v>1999.9650000000001</v>
      </c>
      <c r="Q425" s="241">
        <f t="shared" si="598"/>
        <v>30000</v>
      </c>
      <c r="R425" s="241">
        <f t="shared" si="602"/>
        <v>37652.678112000009</v>
      </c>
      <c r="S425" s="241">
        <f t="shared" ref="S425:S487" si="636">S423+A425</f>
        <v>197</v>
      </c>
      <c r="T425" s="242">
        <f t="shared" si="614"/>
        <v>25.508927040000028</v>
      </c>
    </row>
    <row r="426" spans="1:25" ht="15.75" thickBot="1" x14ac:dyDescent="0.3">
      <c r="A426" s="217"/>
      <c r="B426" s="331"/>
      <c r="C426" s="330"/>
      <c r="D426" s="233" t="s">
        <v>322</v>
      </c>
      <c r="E426" s="258" t="s">
        <v>148</v>
      </c>
      <c r="F426" s="233">
        <v>1.65</v>
      </c>
      <c r="G426" s="234"/>
      <c r="H426" s="235"/>
      <c r="I426" s="265">
        <f t="shared" si="610"/>
        <v>0</v>
      </c>
      <c r="J426" s="346"/>
      <c r="K426" s="354"/>
      <c r="L426" s="254"/>
      <c r="M426" s="233">
        <v>1</v>
      </c>
      <c r="N426" s="238"/>
      <c r="O426" s="255">
        <f t="shared" si="612"/>
        <v>0</v>
      </c>
      <c r="P426" s="256"/>
      <c r="Q426" s="241"/>
      <c r="R426" s="241"/>
      <c r="S426" s="241"/>
      <c r="T426" s="242"/>
    </row>
    <row r="427" spans="1:25" ht="15.75" thickBot="1" x14ac:dyDescent="0.3">
      <c r="A427" s="217">
        <v>1</v>
      </c>
      <c r="B427" s="331"/>
      <c r="C427" s="329"/>
      <c r="D427" s="258" t="s">
        <v>320</v>
      </c>
      <c r="E427" s="258" t="s">
        <v>148</v>
      </c>
      <c r="F427" s="258">
        <v>1.55</v>
      </c>
      <c r="G427" s="259">
        <f t="shared" si="615"/>
        <v>2.7435</v>
      </c>
      <c r="H427" s="246"/>
      <c r="I427" s="265">
        <f t="shared" si="610"/>
        <v>0</v>
      </c>
      <c r="J427" s="345">
        <f t="shared" si="607"/>
        <v>728.99580827410239</v>
      </c>
      <c r="K427" s="352">
        <v>729</v>
      </c>
      <c r="L427" s="261">
        <f t="shared" si="590"/>
        <v>729</v>
      </c>
      <c r="M427" s="258">
        <v>1</v>
      </c>
      <c r="N427" s="261">
        <f t="shared" ref="N427" si="637">IF(M427+M428=2,1,0)</f>
        <v>1</v>
      </c>
      <c r="O427" s="262">
        <f t="shared" si="612"/>
        <v>0</v>
      </c>
      <c r="P427" s="263">
        <f t="shared" ref="P427" si="638">G427*L427*N427</f>
        <v>2000.0115000000001</v>
      </c>
      <c r="Q427" s="241">
        <f t="shared" si="598"/>
        <v>30000</v>
      </c>
      <c r="R427" s="241">
        <f t="shared" si="602"/>
        <v>38923.689612000009</v>
      </c>
      <c r="S427" s="241">
        <f t="shared" si="636"/>
        <v>198</v>
      </c>
      <c r="T427" s="242">
        <f t="shared" si="614"/>
        <v>29.745632040000032</v>
      </c>
    </row>
    <row r="428" spans="1:25" ht="15.75" thickBot="1" x14ac:dyDescent="0.3">
      <c r="A428" s="217"/>
      <c r="B428" s="331"/>
      <c r="C428" s="330"/>
      <c r="D428" s="233" t="s">
        <v>323</v>
      </c>
      <c r="E428" s="233" t="s">
        <v>131</v>
      </c>
      <c r="F428" s="233">
        <v>1.77</v>
      </c>
      <c r="G428" s="234"/>
      <c r="H428" s="235"/>
      <c r="I428" s="265">
        <f t="shared" si="610"/>
        <v>0</v>
      </c>
      <c r="J428" s="346"/>
      <c r="K428" s="354"/>
      <c r="L428" s="254"/>
      <c r="M428" s="233">
        <v>1</v>
      </c>
      <c r="N428" s="238"/>
      <c r="O428" s="255">
        <f t="shared" si="612"/>
        <v>0</v>
      </c>
      <c r="P428" s="256"/>
      <c r="Q428" s="241"/>
      <c r="R428" s="241"/>
      <c r="S428" s="241"/>
      <c r="T428" s="242"/>
    </row>
    <row r="429" spans="1:25" ht="15.75" thickBot="1" x14ac:dyDescent="0.3">
      <c r="A429" s="217">
        <v>1</v>
      </c>
      <c r="B429" s="331"/>
      <c r="C429" s="329"/>
      <c r="D429" s="233" t="s">
        <v>322</v>
      </c>
      <c r="E429" s="258" t="s">
        <v>148</v>
      </c>
      <c r="F429" s="258">
        <v>1.65</v>
      </c>
      <c r="G429" s="259">
        <f t="shared" si="615"/>
        <v>2.9204999999999997</v>
      </c>
      <c r="H429" s="246"/>
      <c r="I429" s="265">
        <f t="shared" si="610"/>
        <v>0</v>
      </c>
      <c r="J429" s="345">
        <f t="shared" si="607"/>
        <v>684.81424413627815</v>
      </c>
      <c r="K429" s="352">
        <v>685</v>
      </c>
      <c r="L429" s="261">
        <f t="shared" si="590"/>
        <v>685</v>
      </c>
      <c r="M429" s="258">
        <v>1</v>
      </c>
      <c r="N429" s="261">
        <f t="shared" ref="N429" si="639">IF(M429+M430=2,1,0)</f>
        <v>1</v>
      </c>
      <c r="O429" s="262">
        <f t="shared" si="612"/>
        <v>0</v>
      </c>
      <c r="P429" s="263">
        <f t="shared" ref="P429" si="640">G429*L429*N429</f>
        <v>2000.5424999999998</v>
      </c>
      <c r="Q429" s="241">
        <f t="shared" si="598"/>
        <v>30000</v>
      </c>
      <c r="R429" s="241">
        <f t="shared" si="602"/>
        <v>40239.232112000012</v>
      </c>
      <c r="S429" s="241">
        <f t="shared" si="636"/>
        <v>199</v>
      </c>
      <c r="T429" s="242">
        <f t="shared" si="614"/>
        <v>34.130773706666709</v>
      </c>
    </row>
    <row r="430" spans="1:25" ht="15.75" thickBot="1" x14ac:dyDescent="0.3">
      <c r="A430" s="217"/>
      <c r="B430" s="331"/>
      <c r="C430" s="330"/>
      <c r="D430" s="233" t="s">
        <v>323</v>
      </c>
      <c r="E430" s="233" t="s">
        <v>131</v>
      </c>
      <c r="F430" s="233">
        <v>1.77</v>
      </c>
      <c r="G430" s="234"/>
      <c r="H430" s="235"/>
      <c r="I430" s="265">
        <f t="shared" si="610"/>
        <v>0</v>
      </c>
      <c r="J430" s="346"/>
      <c r="K430" s="354"/>
      <c r="L430" s="254"/>
      <c r="M430" s="233">
        <v>1</v>
      </c>
      <c r="N430" s="238"/>
      <c r="O430" s="255">
        <f t="shared" si="612"/>
        <v>0</v>
      </c>
      <c r="P430" s="256"/>
      <c r="Q430" s="241"/>
      <c r="R430" s="241"/>
      <c r="S430" s="241"/>
      <c r="T430" s="242"/>
    </row>
    <row r="431" spans="1:25" ht="15.75" thickBot="1" x14ac:dyDescent="0.3">
      <c r="A431" s="217">
        <v>1</v>
      </c>
      <c r="B431" s="383"/>
      <c r="C431" s="329"/>
      <c r="D431" s="384" t="s">
        <v>324</v>
      </c>
      <c r="E431" s="258" t="s">
        <v>148</v>
      </c>
      <c r="F431" s="258">
        <v>1.571</v>
      </c>
      <c r="G431" s="259">
        <f t="shared" si="615"/>
        <v>2.9220600000000001</v>
      </c>
      <c r="H431" s="246"/>
      <c r="I431" s="265">
        <f t="shared" si="610"/>
        <v>0</v>
      </c>
      <c r="J431" s="345">
        <f t="shared" si="607"/>
        <v>684.44864239611775</v>
      </c>
      <c r="K431" s="352">
        <v>685</v>
      </c>
      <c r="L431" s="261">
        <f t="shared" si="590"/>
        <v>685</v>
      </c>
      <c r="M431" s="258">
        <v>0</v>
      </c>
      <c r="N431" s="261">
        <f t="shared" ref="N431" si="641">IF(M431+M432=2,1,0)</f>
        <v>0</v>
      </c>
      <c r="O431" s="262">
        <f t="shared" si="612"/>
        <v>0</v>
      </c>
      <c r="P431" s="263">
        <f t="shared" ref="P431" si="642">G431*L431*N431</f>
        <v>0</v>
      </c>
      <c r="Q431" s="241">
        <f t="shared" si="598"/>
        <v>30000</v>
      </c>
      <c r="R431" s="241">
        <f t="shared" si="602"/>
        <v>39554.232112000012</v>
      </c>
      <c r="S431" s="241">
        <f t="shared" si="636"/>
        <v>200</v>
      </c>
      <c r="T431" s="242">
        <f t="shared" si="614"/>
        <v>31.847440373333374</v>
      </c>
    </row>
    <row r="432" spans="1:25" ht="15.75" thickBot="1" x14ac:dyDescent="0.3">
      <c r="A432" s="217"/>
      <c r="B432" s="383"/>
      <c r="C432" s="330"/>
      <c r="D432" s="380" t="s">
        <v>321</v>
      </c>
      <c r="E432" s="233" t="s">
        <v>131</v>
      </c>
      <c r="F432" s="233">
        <v>1.86</v>
      </c>
      <c r="G432" s="234"/>
      <c r="H432" s="235"/>
      <c r="I432" s="265">
        <f t="shared" si="610"/>
        <v>0</v>
      </c>
      <c r="J432" s="346"/>
      <c r="K432" s="354"/>
      <c r="L432" s="254"/>
      <c r="M432" s="233">
        <v>0</v>
      </c>
      <c r="N432" s="238"/>
      <c r="O432" s="255">
        <f t="shared" si="612"/>
        <v>0</v>
      </c>
      <c r="P432" s="256"/>
      <c r="Q432" s="241"/>
      <c r="R432" s="241"/>
      <c r="S432" s="241"/>
      <c r="T432" s="242"/>
    </row>
    <row r="433" spans="1:20" ht="15.75" thickBot="1" x14ac:dyDescent="0.3">
      <c r="A433" s="385">
        <v>1</v>
      </c>
      <c r="B433" s="274"/>
      <c r="C433" s="329"/>
      <c r="D433" s="384" t="s">
        <v>326</v>
      </c>
      <c r="E433" s="384" t="s">
        <v>131</v>
      </c>
      <c r="F433" s="258">
        <v>1.66</v>
      </c>
      <c r="G433" s="259">
        <f t="shared" si="615"/>
        <v>2.6078599999999996</v>
      </c>
      <c r="H433" s="246"/>
      <c r="I433" s="265">
        <f t="shared" si="610"/>
        <v>0</v>
      </c>
      <c r="J433" s="345">
        <f t="shared" si="607"/>
        <v>766.91233425107191</v>
      </c>
      <c r="K433" s="352">
        <v>767</v>
      </c>
      <c r="L433" s="261">
        <f t="shared" ref="L433" si="643">A433*K433</f>
        <v>767</v>
      </c>
      <c r="M433" s="258">
        <v>1</v>
      </c>
      <c r="N433" s="261">
        <f t="shared" ref="N433" si="644">IF(M433+M434=2,1,0)</f>
        <v>1</v>
      </c>
      <c r="O433" s="262">
        <f t="shared" ref="O433:O496" si="645">F433*H433*M433</f>
        <v>0</v>
      </c>
      <c r="P433" s="263">
        <f t="shared" ref="P433" si="646">G433*L433*N433</f>
        <v>2000.2286199999996</v>
      </c>
      <c r="Q433" s="241">
        <f t="shared" si="598"/>
        <v>30000</v>
      </c>
      <c r="R433" s="241">
        <f t="shared" si="602"/>
        <v>40787.460732000014</v>
      </c>
      <c r="S433" s="241">
        <f t="shared" si="636"/>
        <v>201</v>
      </c>
      <c r="T433" s="242">
        <f t="shared" si="614"/>
        <v>35.958202440000051</v>
      </c>
    </row>
    <row r="434" spans="1:20" ht="15.75" thickBot="1" x14ac:dyDescent="0.3">
      <c r="A434" s="385"/>
      <c r="B434" s="274"/>
      <c r="C434" s="330"/>
      <c r="D434" s="233" t="s">
        <v>327</v>
      </c>
      <c r="E434" s="233" t="s">
        <v>148</v>
      </c>
      <c r="F434" s="233">
        <v>1.571</v>
      </c>
      <c r="G434" s="234"/>
      <c r="H434" s="235"/>
      <c r="I434" s="265">
        <f t="shared" si="610"/>
        <v>0</v>
      </c>
      <c r="J434" s="346"/>
      <c r="K434" s="354"/>
      <c r="L434" s="254"/>
      <c r="M434" s="233">
        <v>1</v>
      </c>
      <c r="N434" s="238"/>
      <c r="O434" s="255">
        <f t="shared" si="645"/>
        <v>0</v>
      </c>
      <c r="P434" s="256"/>
      <c r="Q434" s="241"/>
      <c r="R434" s="241"/>
      <c r="S434" s="241"/>
      <c r="T434" s="242"/>
    </row>
    <row r="435" spans="1:20" ht="15.75" thickBot="1" x14ac:dyDescent="0.3">
      <c r="A435" s="385">
        <v>1</v>
      </c>
      <c r="B435" s="274"/>
      <c r="C435" s="329"/>
      <c r="D435" s="384" t="s">
        <v>326</v>
      </c>
      <c r="E435" s="384" t="s">
        <v>131</v>
      </c>
      <c r="F435" s="258">
        <v>1.66</v>
      </c>
      <c r="G435" s="259">
        <f t="shared" si="615"/>
        <v>3.2203999999999997</v>
      </c>
      <c r="H435" s="246"/>
      <c r="I435" s="265">
        <f t="shared" si="610"/>
        <v>0</v>
      </c>
      <c r="J435" s="345">
        <f t="shared" si="607"/>
        <v>621.04086448888347</v>
      </c>
      <c r="K435" s="352">
        <v>622</v>
      </c>
      <c r="L435" s="261">
        <f t="shared" ref="L435:L497" si="647">A435*K435</f>
        <v>622</v>
      </c>
      <c r="M435" s="258">
        <v>1</v>
      </c>
      <c r="N435" s="261">
        <f t="shared" ref="N435" si="648">IF(M435+M436=2,1,0)</f>
        <v>1</v>
      </c>
      <c r="O435" s="262">
        <f t="shared" si="645"/>
        <v>0</v>
      </c>
      <c r="P435" s="263">
        <f t="shared" ref="P435" si="649">G435*L435*N435</f>
        <v>2003.0887999999998</v>
      </c>
      <c r="Q435" s="241">
        <f t="shared" si="598"/>
        <v>30000</v>
      </c>
      <c r="R435" s="241">
        <f t="shared" si="602"/>
        <v>42168.549532000012</v>
      </c>
      <c r="S435" s="241">
        <f t="shared" si="636"/>
        <v>202</v>
      </c>
      <c r="T435" s="242">
        <f t="shared" si="614"/>
        <v>40.561831773333374</v>
      </c>
    </row>
    <row r="436" spans="1:20" ht="15.75" thickBot="1" x14ac:dyDescent="0.3">
      <c r="A436" s="385"/>
      <c r="B436" s="274"/>
      <c r="C436" s="330"/>
      <c r="D436" s="233" t="s">
        <v>328</v>
      </c>
      <c r="E436" s="233" t="s">
        <v>148</v>
      </c>
      <c r="F436" s="233">
        <v>1.94</v>
      </c>
      <c r="G436" s="234"/>
      <c r="H436" s="235"/>
      <c r="I436" s="265">
        <f t="shared" si="610"/>
        <v>0</v>
      </c>
      <c r="J436" s="346"/>
      <c r="K436" s="354"/>
      <c r="L436" s="254"/>
      <c r="M436" s="233">
        <v>1</v>
      </c>
      <c r="N436" s="238"/>
      <c r="O436" s="255">
        <f t="shared" si="645"/>
        <v>0</v>
      </c>
      <c r="P436" s="256"/>
      <c r="Q436" s="241"/>
      <c r="R436" s="241"/>
      <c r="S436" s="241"/>
      <c r="T436" s="242"/>
    </row>
    <row r="437" spans="1:20" ht="15.75" thickBot="1" x14ac:dyDescent="0.3">
      <c r="A437" s="385">
        <v>1</v>
      </c>
      <c r="B437" s="274"/>
      <c r="C437" s="329"/>
      <c r="D437" s="233" t="s">
        <v>327</v>
      </c>
      <c r="E437" s="233" t="s">
        <v>148</v>
      </c>
      <c r="F437" s="258">
        <v>1.571</v>
      </c>
      <c r="G437" s="259">
        <f t="shared" si="615"/>
        <v>3.0477399999999997</v>
      </c>
      <c r="H437" s="246"/>
      <c r="I437" s="265">
        <f t="shared" si="610"/>
        <v>0</v>
      </c>
      <c r="J437" s="345">
        <f t="shared" si="607"/>
        <v>656.22395611174193</v>
      </c>
      <c r="K437" s="352">
        <v>657</v>
      </c>
      <c r="L437" s="261">
        <f t="shared" si="647"/>
        <v>657</v>
      </c>
      <c r="M437" s="258">
        <v>1</v>
      </c>
      <c r="N437" s="261">
        <f t="shared" ref="N437" si="650">IF(M437+M438=2,1,0)</f>
        <v>1</v>
      </c>
      <c r="O437" s="262">
        <f t="shared" si="645"/>
        <v>0</v>
      </c>
      <c r="P437" s="263">
        <f t="shared" ref="P437" si="651">G437*L437*N437</f>
        <v>2002.3651799999998</v>
      </c>
      <c r="Q437" s="241">
        <f t="shared" si="598"/>
        <v>30000</v>
      </c>
      <c r="R437" s="241">
        <f t="shared" si="602"/>
        <v>43513.914712000013</v>
      </c>
      <c r="S437" s="241">
        <f t="shared" si="636"/>
        <v>203</v>
      </c>
      <c r="T437" s="242">
        <f t="shared" si="614"/>
        <v>45.04638237333338</v>
      </c>
    </row>
    <row r="438" spans="1:20" ht="15.75" thickBot="1" x14ac:dyDescent="0.3">
      <c r="A438" s="385"/>
      <c r="B438" s="274"/>
      <c r="C438" s="330"/>
      <c r="D438" s="233" t="s">
        <v>328</v>
      </c>
      <c r="E438" s="233" t="s">
        <v>148</v>
      </c>
      <c r="F438" s="233">
        <v>1.94</v>
      </c>
      <c r="G438" s="234"/>
      <c r="H438" s="235"/>
      <c r="I438" s="265">
        <f t="shared" si="610"/>
        <v>0</v>
      </c>
      <c r="J438" s="346"/>
      <c r="K438" s="354"/>
      <c r="L438" s="254"/>
      <c r="M438" s="233">
        <v>1</v>
      </c>
      <c r="N438" s="238"/>
      <c r="O438" s="255">
        <f t="shared" si="645"/>
        <v>0</v>
      </c>
      <c r="P438" s="256"/>
      <c r="Q438" s="241"/>
      <c r="R438" s="241"/>
      <c r="S438" s="241"/>
      <c r="T438" s="242"/>
    </row>
    <row r="439" spans="1:20" ht="15.75" thickBot="1" x14ac:dyDescent="0.3">
      <c r="A439" s="386">
        <v>1</v>
      </c>
      <c r="B439" s="274"/>
      <c r="C439" s="329"/>
      <c r="D439" s="258" t="s">
        <v>329</v>
      </c>
      <c r="E439" s="258" t="s">
        <v>148</v>
      </c>
      <c r="F439" s="258">
        <v>1</v>
      </c>
      <c r="G439" s="259">
        <f t="shared" si="615"/>
        <v>1.78</v>
      </c>
      <c r="H439" s="246"/>
      <c r="I439" s="265">
        <f t="shared" si="610"/>
        <v>0</v>
      </c>
      <c r="J439" s="345">
        <f t="shared" si="607"/>
        <v>1123.5955056179776</v>
      </c>
      <c r="K439" s="352">
        <v>675</v>
      </c>
      <c r="L439" s="261">
        <f t="shared" si="647"/>
        <v>675</v>
      </c>
      <c r="M439" s="258">
        <v>1</v>
      </c>
      <c r="N439" s="261">
        <f t="shared" ref="N439" si="652">IF(M439+M440=2,1,0)</f>
        <v>0</v>
      </c>
      <c r="O439" s="262">
        <f t="shared" si="645"/>
        <v>0</v>
      </c>
      <c r="P439" s="263">
        <f t="shared" ref="P439" si="653">G439*L439*N439</f>
        <v>0</v>
      </c>
      <c r="Q439" s="241">
        <f t="shared" si="598"/>
        <v>30000</v>
      </c>
      <c r="R439" s="241">
        <f t="shared" si="602"/>
        <v>42838.914712000013</v>
      </c>
      <c r="S439" s="241">
        <f t="shared" si="636"/>
        <v>204</v>
      </c>
      <c r="T439" s="242">
        <f t="shared" si="614"/>
        <v>42.796382373333373</v>
      </c>
    </row>
    <row r="440" spans="1:20" ht="15.75" thickBot="1" x14ac:dyDescent="0.3">
      <c r="A440" s="386"/>
      <c r="B440" s="274"/>
      <c r="C440" s="330"/>
      <c r="D440" s="233" t="s">
        <v>330</v>
      </c>
      <c r="E440" s="233" t="s">
        <v>131</v>
      </c>
      <c r="F440" s="233">
        <v>1.78</v>
      </c>
      <c r="G440" s="234"/>
      <c r="H440" s="235"/>
      <c r="I440" s="265">
        <f t="shared" si="610"/>
        <v>0</v>
      </c>
      <c r="J440" s="346"/>
      <c r="K440" s="354"/>
      <c r="L440" s="254"/>
      <c r="M440" s="233">
        <v>0</v>
      </c>
      <c r="N440" s="238"/>
      <c r="O440" s="255">
        <f t="shared" si="645"/>
        <v>0</v>
      </c>
      <c r="P440" s="256"/>
      <c r="Q440" s="241"/>
      <c r="R440" s="241"/>
      <c r="S440" s="241"/>
      <c r="T440" s="242"/>
    </row>
    <row r="441" spans="1:20" ht="15.75" thickBot="1" x14ac:dyDescent="0.3">
      <c r="A441" s="386">
        <v>1</v>
      </c>
      <c r="B441" s="274"/>
      <c r="C441" s="329"/>
      <c r="D441" s="258" t="s">
        <v>329</v>
      </c>
      <c r="E441" s="258" t="s">
        <v>148</v>
      </c>
      <c r="F441" s="258">
        <v>1</v>
      </c>
      <c r="G441" s="259">
        <f t="shared" si="615"/>
        <v>1.78</v>
      </c>
      <c r="H441" s="246"/>
      <c r="I441" s="265">
        <f t="shared" si="610"/>
        <v>0</v>
      </c>
      <c r="J441" s="345">
        <f t="shared" si="607"/>
        <v>1123.5955056179776</v>
      </c>
      <c r="K441" s="352">
        <v>675</v>
      </c>
      <c r="L441" s="261">
        <f t="shared" si="647"/>
        <v>675</v>
      </c>
      <c r="M441" s="258">
        <v>1</v>
      </c>
      <c r="N441" s="261">
        <f t="shared" ref="N441" si="654">IF(M441+M442=2,1,0)</f>
        <v>1</v>
      </c>
      <c r="O441" s="262">
        <f t="shared" si="645"/>
        <v>0</v>
      </c>
      <c r="P441" s="263">
        <f t="shared" ref="P441" si="655">G441*L441*N441</f>
        <v>1201.5</v>
      </c>
      <c r="Q441" s="241">
        <f t="shared" si="598"/>
        <v>30000</v>
      </c>
      <c r="R441" s="241">
        <f t="shared" si="602"/>
        <v>43365.414712000013</v>
      </c>
      <c r="S441" s="241">
        <f t="shared" si="636"/>
        <v>205</v>
      </c>
      <c r="T441" s="242">
        <f t="shared" si="614"/>
        <v>44.551382373333375</v>
      </c>
    </row>
    <row r="442" spans="1:20" ht="15.75" thickBot="1" x14ac:dyDescent="0.3">
      <c r="A442" s="386"/>
      <c r="B442" s="274"/>
      <c r="C442" s="330"/>
      <c r="D442" s="380" t="s">
        <v>331</v>
      </c>
      <c r="E442" s="380" t="s">
        <v>131</v>
      </c>
      <c r="F442" s="233">
        <v>1.78</v>
      </c>
      <c r="G442" s="234"/>
      <c r="H442" s="235"/>
      <c r="I442" s="265">
        <f t="shared" si="610"/>
        <v>0</v>
      </c>
      <c r="J442" s="346"/>
      <c r="K442" s="354"/>
      <c r="L442" s="254"/>
      <c r="M442" s="233">
        <v>1</v>
      </c>
      <c r="N442" s="238"/>
      <c r="O442" s="255">
        <f t="shared" si="645"/>
        <v>0</v>
      </c>
      <c r="P442" s="256"/>
      <c r="Q442" s="241"/>
      <c r="R442" s="241"/>
      <c r="S442" s="241"/>
      <c r="T442" s="242"/>
    </row>
    <row r="443" spans="1:20" ht="15.75" thickBot="1" x14ac:dyDescent="0.3">
      <c r="A443" s="386">
        <v>1</v>
      </c>
      <c r="B443" s="274"/>
      <c r="C443" s="329"/>
      <c r="D443" s="233" t="s">
        <v>330</v>
      </c>
      <c r="E443" s="233" t="s">
        <v>131</v>
      </c>
      <c r="F443" s="258">
        <v>1.78</v>
      </c>
      <c r="G443" s="259">
        <f t="shared" si="615"/>
        <v>3.1684000000000001</v>
      </c>
      <c r="H443" s="246"/>
      <c r="I443" s="265">
        <f t="shared" si="610"/>
        <v>0</v>
      </c>
      <c r="J443" s="345">
        <f t="shared" si="607"/>
        <v>631.23343012245925</v>
      </c>
      <c r="K443" s="352">
        <v>632</v>
      </c>
      <c r="L443" s="261">
        <f t="shared" si="647"/>
        <v>632</v>
      </c>
      <c r="M443" s="258">
        <v>0</v>
      </c>
      <c r="N443" s="261">
        <f t="shared" ref="N443" si="656">IF(M443+M444=2,1,0)</f>
        <v>0</v>
      </c>
      <c r="O443" s="262">
        <f t="shared" si="645"/>
        <v>0</v>
      </c>
      <c r="P443" s="263">
        <f t="shared" ref="P443" si="657">G443*L443*N443</f>
        <v>0</v>
      </c>
      <c r="Q443" s="241">
        <f t="shared" si="598"/>
        <v>30000</v>
      </c>
      <c r="R443" s="241">
        <f t="shared" si="602"/>
        <v>42733.414712000013</v>
      </c>
      <c r="S443" s="241">
        <f t="shared" si="636"/>
        <v>206</v>
      </c>
      <c r="T443" s="242">
        <f t="shared" si="614"/>
        <v>42.444715706666706</v>
      </c>
    </row>
    <row r="444" spans="1:20" ht="15.75" thickBot="1" x14ac:dyDescent="0.3">
      <c r="A444" s="386"/>
      <c r="B444" s="274"/>
      <c r="C444" s="330"/>
      <c r="D444" s="380" t="s">
        <v>331</v>
      </c>
      <c r="E444" s="380" t="s">
        <v>131</v>
      </c>
      <c r="F444" s="233">
        <v>1.78</v>
      </c>
      <c r="G444" s="234"/>
      <c r="H444" s="235"/>
      <c r="I444" s="265">
        <f t="shared" si="610"/>
        <v>0</v>
      </c>
      <c r="J444" s="346"/>
      <c r="K444" s="354"/>
      <c r="L444" s="254"/>
      <c r="M444" s="233">
        <v>1</v>
      </c>
      <c r="N444" s="238"/>
      <c r="O444" s="255">
        <f t="shared" si="645"/>
        <v>0</v>
      </c>
      <c r="P444" s="256"/>
      <c r="Q444" s="241"/>
      <c r="R444" s="241"/>
      <c r="S444" s="241"/>
      <c r="T444" s="242"/>
    </row>
    <row r="445" spans="1:20" ht="15.75" thickBot="1" x14ac:dyDescent="0.3">
      <c r="A445" s="387">
        <v>1</v>
      </c>
      <c r="B445" s="274"/>
      <c r="C445" s="329"/>
      <c r="D445" s="384" t="s">
        <v>332</v>
      </c>
      <c r="E445" s="384" t="s">
        <v>131</v>
      </c>
      <c r="F445" s="258">
        <v>1.52</v>
      </c>
      <c r="G445" s="259">
        <f t="shared" si="615"/>
        <v>2.6448</v>
      </c>
      <c r="H445" s="246"/>
      <c r="I445" s="265">
        <f t="shared" si="610"/>
        <v>0</v>
      </c>
      <c r="J445" s="345">
        <f t="shared" si="607"/>
        <v>756.20084694494858</v>
      </c>
      <c r="K445" s="352">
        <v>757</v>
      </c>
      <c r="L445" s="261">
        <f t="shared" si="647"/>
        <v>757</v>
      </c>
      <c r="M445" s="258">
        <v>1</v>
      </c>
      <c r="N445" s="261">
        <f t="shared" ref="N445" si="658">IF(M445+M446=2,1,0)</f>
        <v>1</v>
      </c>
      <c r="O445" s="262">
        <f t="shared" si="645"/>
        <v>0</v>
      </c>
      <c r="P445" s="263">
        <f t="shared" ref="P445" si="659">G445*L445*N445</f>
        <v>2002.1136000000001</v>
      </c>
      <c r="Q445" s="241">
        <f t="shared" si="598"/>
        <v>30000</v>
      </c>
      <c r="R445" s="241">
        <f t="shared" si="602"/>
        <v>43978.528312000009</v>
      </c>
      <c r="S445" s="241">
        <f t="shared" si="636"/>
        <v>207</v>
      </c>
      <c r="T445" s="242">
        <f t="shared" si="614"/>
        <v>46.59509437333336</v>
      </c>
    </row>
    <row r="446" spans="1:20" ht="15.75" thickBot="1" x14ac:dyDescent="0.3">
      <c r="A446" s="387"/>
      <c r="B446" s="274"/>
      <c r="C446" s="330"/>
      <c r="D446" s="380" t="s">
        <v>333</v>
      </c>
      <c r="E446" s="380" t="s">
        <v>131</v>
      </c>
      <c r="F446" s="233">
        <v>1.74</v>
      </c>
      <c r="G446" s="234"/>
      <c r="H446" s="235"/>
      <c r="I446" s="265">
        <f t="shared" si="610"/>
        <v>0</v>
      </c>
      <c r="J446" s="346"/>
      <c r="K446" s="354"/>
      <c r="L446" s="254"/>
      <c r="M446" s="233">
        <v>1</v>
      </c>
      <c r="N446" s="238"/>
      <c r="O446" s="255">
        <f t="shared" si="645"/>
        <v>0</v>
      </c>
      <c r="P446" s="256"/>
      <c r="Q446" s="241"/>
      <c r="R446" s="241"/>
      <c r="S446" s="241"/>
      <c r="T446" s="242"/>
    </row>
    <row r="447" spans="1:20" ht="15.75" thickBot="1" x14ac:dyDescent="0.3">
      <c r="A447" s="387">
        <v>1</v>
      </c>
      <c r="B447" s="274"/>
      <c r="C447" s="329"/>
      <c r="D447" s="384" t="s">
        <v>332</v>
      </c>
      <c r="E447" s="384" t="s">
        <v>131</v>
      </c>
      <c r="F447" s="258">
        <v>1.52</v>
      </c>
      <c r="G447" s="259">
        <f t="shared" si="615"/>
        <v>3.1920000000000002</v>
      </c>
      <c r="H447" s="246"/>
      <c r="I447" s="265">
        <f t="shared" si="610"/>
        <v>0</v>
      </c>
      <c r="J447" s="345">
        <f t="shared" si="607"/>
        <v>626.56641604010019</v>
      </c>
      <c r="K447" s="352">
        <v>627</v>
      </c>
      <c r="L447" s="261">
        <f t="shared" si="647"/>
        <v>627</v>
      </c>
      <c r="M447" s="258">
        <v>1</v>
      </c>
      <c r="N447" s="261">
        <f t="shared" ref="N447" si="660">IF(M447+M448=2,1,0)</f>
        <v>1</v>
      </c>
      <c r="O447" s="262">
        <f t="shared" si="645"/>
        <v>0</v>
      </c>
      <c r="P447" s="263">
        <f t="shared" ref="P447" si="661">G447*L447*N447</f>
        <v>2001.384</v>
      </c>
      <c r="Q447" s="241">
        <f t="shared" si="598"/>
        <v>30000</v>
      </c>
      <c r="R447" s="241">
        <f t="shared" si="602"/>
        <v>45352.912312000008</v>
      </c>
      <c r="S447" s="241">
        <f t="shared" si="636"/>
        <v>208</v>
      </c>
      <c r="T447" s="242">
        <f t="shared" si="614"/>
        <v>51.176374373333353</v>
      </c>
    </row>
    <row r="448" spans="1:20" ht="15.75" thickBot="1" x14ac:dyDescent="0.3">
      <c r="A448" s="387"/>
      <c r="B448" s="274"/>
      <c r="C448" s="330"/>
      <c r="D448" s="233" t="s">
        <v>334</v>
      </c>
      <c r="E448" s="233" t="s">
        <v>148</v>
      </c>
      <c r="F448" s="233">
        <v>2.1</v>
      </c>
      <c r="G448" s="234"/>
      <c r="H448" s="235"/>
      <c r="I448" s="265">
        <f t="shared" si="610"/>
        <v>0</v>
      </c>
      <c r="J448" s="346"/>
      <c r="K448" s="354"/>
      <c r="L448" s="254"/>
      <c r="M448" s="233">
        <v>1</v>
      </c>
      <c r="N448" s="238"/>
      <c r="O448" s="255">
        <f t="shared" si="645"/>
        <v>0</v>
      </c>
      <c r="P448" s="256"/>
      <c r="Q448" s="241"/>
      <c r="R448" s="241"/>
      <c r="S448" s="241"/>
      <c r="T448" s="242"/>
    </row>
    <row r="449" spans="1:20" ht="15.75" thickBot="1" x14ac:dyDescent="0.3">
      <c r="A449" s="387">
        <v>1</v>
      </c>
      <c r="B449" s="274"/>
      <c r="C449" s="329"/>
      <c r="D449" s="380" t="s">
        <v>333</v>
      </c>
      <c r="E449" s="380" t="s">
        <v>131</v>
      </c>
      <c r="F449" s="258">
        <v>1.74</v>
      </c>
      <c r="G449" s="259">
        <f t="shared" si="615"/>
        <v>3.6539999999999999</v>
      </c>
      <c r="H449" s="246"/>
      <c r="I449" s="265">
        <f t="shared" si="610"/>
        <v>0</v>
      </c>
      <c r="J449" s="345">
        <f t="shared" si="607"/>
        <v>547.34537493158189</v>
      </c>
      <c r="K449" s="352">
        <v>548</v>
      </c>
      <c r="L449" s="261">
        <f t="shared" si="647"/>
        <v>548</v>
      </c>
      <c r="M449" s="258">
        <v>1</v>
      </c>
      <c r="N449" s="261">
        <f t="shared" ref="N449" si="662">IF(M449+M450=2,1,0)</f>
        <v>1</v>
      </c>
      <c r="O449" s="262">
        <f t="shared" si="645"/>
        <v>0</v>
      </c>
      <c r="P449" s="263">
        <f t="shared" ref="P449" si="663">G449*L449*N449</f>
        <v>2002.3920000000001</v>
      </c>
      <c r="Q449" s="241">
        <f t="shared" si="598"/>
        <v>30000</v>
      </c>
      <c r="R449" s="241">
        <f t="shared" si="602"/>
        <v>46807.304312000007</v>
      </c>
      <c r="S449" s="241">
        <f t="shared" si="636"/>
        <v>209</v>
      </c>
      <c r="T449" s="242">
        <f t="shared" si="614"/>
        <v>56.024347706666688</v>
      </c>
    </row>
    <row r="450" spans="1:20" ht="15.75" thickBot="1" x14ac:dyDescent="0.3">
      <c r="A450" s="387"/>
      <c r="B450" s="274"/>
      <c r="C450" s="330"/>
      <c r="D450" s="233" t="s">
        <v>334</v>
      </c>
      <c r="E450" s="233" t="s">
        <v>148</v>
      </c>
      <c r="F450" s="233">
        <v>2.1</v>
      </c>
      <c r="G450" s="234"/>
      <c r="H450" s="235"/>
      <c r="I450" s="265">
        <f t="shared" si="610"/>
        <v>0</v>
      </c>
      <c r="J450" s="346"/>
      <c r="K450" s="354"/>
      <c r="L450" s="254"/>
      <c r="M450" s="233">
        <v>1</v>
      </c>
      <c r="N450" s="238"/>
      <c r="O450" s="255">
        <f t="shared" si="645"/>
        <v>0</v>
      </c>
      <c r="P450" s="256"/>
      <c r="Q450" s="241"/>
      <c r="R450" s="241"/>
      <c r="S450" s="241"/>
      <c r="T450" s="242"/>
    </row>
    <row r="451" spans="1:20" ht="15.75" thickBot="1" x14ac:dyDescent="0.3">
      <c r="A451" s="388">
        <v>1</v>
      </c>
      <c r="B451" s="274"/>
      <c r="C451" s="329"/>
      <c r="D451" s="258" t="s">
        <v>335</v>
      </c>
      <c r="E451" s="258" t="s">
        <v>148</v>
      </c>
      <c r="F451" s="258">
        <v>1.93</v>
      </c>
      <c r="G451" s="259">
        <f t="shared" si="615"/>
        <v>3.2616999999999998</v>
      </c>
      <c r="H451" s="246"/>
      <c r="I451" s="265">
        <f t="shared" si="610"/>
        <v>0</v>
      </c>
      <c r="J451" s="345">
        <f t="shared" si="607"/>
        <v>613.17717754545174</v>
      </c>
      <c r="K451" s="352">
        <v>613</v>
      </c>
      <c r="L451" s="261">
        <f t="shared" si="647"/>
        <v>613</v>
      </c>
      <c r="M451" s="258">
        <v>0</v>
      </c>
      <c r="N451" s="261">
        <f t="shared" ref="N451" si="664">IF(M451+M452=2,1,0)</f>
        <v>0</v>
      </c>
      <c r="O451" s="262">
        <f t="shared" si="645"/>
        <v>0</v>
      </c>
      <c r="P451" s="263">
        <f t="shared" ref="P451" si="665">G451*L451*N451</f>
        <v>0</v>
      </c>
      <c r="Q451" s="241">
        <f t="shared" si="598"/>
        <v>30000</v>
      </c>
      <c r="R451" s="241">
        <f t="shared" si="602"/>
        <v>46194.304312000007</v>
      </c>
      <c r="S451" s="241">
        <f t="shared" si="636"/>
        <v>210</v>
      </c>
      <c r="T451" s="242">
        <f t="shared" si="614"/>
        <v>53.981014373333359</v>
      </c>
    </row>
    <row r="452" spans="1:20" ht="15.75" thickBot="1" x14ac:dyDescent="0.3">
      <c r="A452" s="388"/>
      <c r="B452" s="274"/>
      <c r="C452" s="330"/>
      <c r="D452" s="233" t="s">
        <v>336</v>
      </c>
      <c r="E452" s="233" t="s">
        <v>148</v>
      </c>
      <c r="F452" s="233">
        <v>1.69</v>
      </c>
      <c r="G452" s="234"/>
      <c r="H452" s="235"/>
      <c r="I452" s="265">
        <f t="shared" si="610"/>
        <v>0</v>
      </c>
      <c r="J452" s="346"/>
      <c r="K452" s="354"/>
      <c r="L452" s="254"/>
      <c r="M452" s="233"/>
      <c r="N452" s="238"/>
      <c r="O452" s="255">
        <f t="shared" si="645"/>
        <v>0</v>
      </c>
      <c r="P452" s="256"/>
      <c r="Q452" s="241"/>
      <c r="R452" s="241"/>
      <c r="S452" s="241"/>
      <c r="T452" s="242"/>
    </row>
    <row r="453" spans="1:20" ht="15.75" thickBot="1" x14ac:dyDescent="0.3">
      <c r="A453" s="388">
        <v>1</v>
      </c>
      <c r="B453" s="274"/>
      <c r="C453" s="329"/>
      <c r="D453" s="258" t="s">
        <v>335</v>
      </c>
      <c r="E453" s="258" t="s">
        <v>148</v>
      </c>
      <c r="F453" s="258">
        <v>1.93</v>
      </c>
      <c r="G453" s="259">
        <f t="shared" si="615"/>
        <v>3.3582000000000001</v>
      </c>
      <c r="H453" s="246"/>
      <c r="I453" s="265">
        <f t="shared" si="610"/>
        <v>0</v>
      </c>
      <c r="J453" s="345">
        <f t="shared" si="607"/>
        <v>595.55714370793874</v>
      </c>
      <c r="K453" s="352">
        <v>596</v>
      </c>
      <c r="L453" s="261">
        <f t="shared" si="647"/>
        <v>596</v>
      </c>
      <c r="M453" s="258">
        <v>0</v>
      </c>
      <c r="N453" s="261">
        <f t="shared" ref="N453" si="666">IF(M453+M454=2,1,0)</f>
        <v>0</v>
      </c>
      <c r="O453" s="262">
        <f t="shared" si="645"/>
        <v>0</v>
      </c>
      <c r="P453" s="263">
        <f t="shared" ref="P453" si="667">G453*L453*N453</f>
        <v>0</v>
      </c>
      <c r="Q453" s="241">
        <v>30000</v>
      </c>
      <c r="R453" s="241">
        <f t="shared" si="602"/>
        <v>45598.304312000007</v>
      </c>
      <c r="S453" s="241">
        <f t="shared" si="636"/>
        <v>211</v>
      </c>
      <c r="T453" s="242">
        <f t="shared" si="614"/>
        <v>51.994347706666687</v>
      </c>
    </row>
    <row r="454" spans="1:20" ht="15.75" thickBot="1" x14ac:dyDescent="0.3">
      <c r="A454" s="388"/>
      <c r="B454" s="274"/>
      <c r="C454" s="330"/>
      <c r="D454" s="380" t="s">
        <v>333</v>
      </c>
      <c r="E454" s="380" t="s">
        <v>131</v>
      </c>
      <c r="F454" s="233">
        <v>1.74</v>
      </c>
      <c r="G454" s="234"/>
      <c r="H454" s="235"/>
      <c r="I454" s="265">
        <f t="shared" si="610"/>
        <v>0</v>
      </c>
      <c r="J454" s="346"/>
      <c r="K454" s="354"/>
      <c r="L454" s="254"/>
      <c r="M454" s="233">
        <v>1</v>
      </c>
      <c r="N454" s="238"/>
      <c r="O454" s="255">
        <f t="shared" si="645"/>
        <v>0</v>
      </c>
      <c r="P454" s="256"/>
      <c r="Q454" s="241"/>
      <c r="R454" s="241"/>
      <c r="S454" s="241"/>
      <c r="T454" s="242"/>
    </row>
    <row r="455" spans="1:20" ht="15.75" thickBot="1" x14ac:dyDescent="0.3">
      <c r="A455" s="388"/>
      <c r="B455" s="274"/>
      <c r="C455" s="329"/>
      <c r="D455" s="233" t="s">
        <v>336</v>
      </c>
      <c r="E455" s="233" t="s">
        <v>148</v>
      </c>
      <c r="F455" s="258">
        <v>1.69</v>
      </c>
      <c r="G455" s="259">
        <f t="shared" si="615"/>
        <v>2.9405999999999999</v>
      </c>
      <c r="H455" s="246"/>
      <c r="I455" s="265">
        <f t="shared" si="610"/>
        <v>0</v>
      </c>
      <c r="J455" s="345">
        <f t="shared" si="607"/>
        <v>680.1333061280011</v>
      </c>
      <c r="K455" s="352">
        <v>681</v>
      </c>
      <c r="L455" s="261">
        <f t="shared" si="647"/>
        <v>0</v>
      </c>
      <c r="M455" s="258"/>
      <c r="N455" s="261">
        <f t="shared" ref="N455" si="668">IF(M455+M456=2,1,0)</f>
        <v>0</v>
      </c>
      <c r="O455" s="262">
        <f t="shared" si="645"/>
        <v>0</v>
      </c>
      <c r="P455" s="263">
        <f t="shared" ref="P455" si="669">G455*L455*N455</f>
        <v>0</v>
      </c>
      <c r="Q455" s="241">
        <v>30000</v>
      </c>
      <c r="R455" s="241">
        <f t="shared" si="602"/>
        <v>45598.304312000007</v>
      </c>
      <c r="S455" s="241">
        <f t="shared" si="636"/>
        <v>211</v>
      </c>
      <c r="T455" s="242">
        <f t="shared" si="614"/>
        <v>51.994347706666687</v>
      </c>
    </row>
    <row r="456" spans="1:20" ht="15.75" thickBot="1" x14ac:dyDescent="0.3">
      <c r="A456" s="388"/>
      <c r="B456" s="274"/>
      <c r="C456" s="330"/>
      <c r="D456" s="380" t="s">
        <v>333</v>
      </c>
      <c r="E456" s="380" t="s">
        <v>131</v>
      </c>
      <c r="F456" s="233">
        <v>1.74</v>
      </c>
      <c r="G456" s="234"/>
      <c r="H456" s="235"/>
      <c r="I456" s="265">
        <f t="shared" si="610"/>
        <v>0</v>
      </c>
      <c r="J456" s="346"/>
      <c r="K456" s="354"/>
      <c r="L456" s="254"/>
      <c r="M456" s="233">
        <v>1</v>
      </c>
      <c r="N456" s="238"/>
      <c r="O456" s="255">
        <f t="shared" si="645"/>
        <v>0</v>
      </c>
      <c r="P456" s="256"/>
      <c r="Q456" s="241"/>
      <c r="R456" s="241"/>
      <c r="S456" s="241"/>
      <c r="T456" s="242"/>
    </row>
    <row r="457" spans="1:20" ht="15.75" thickBot="1" x14ac:dyDescent="0.3">
      <c r="A457" s="382"/>
      <c r="B457" s="332">
        <v>1</v>
      </c>
      <c r="C457" s="329" t="s">
        <v>231</v>
      </c>
      <c r="D457" s="258" t="s">
        <v>337</v>
      </c>
      <c r="E457" s="258" t="s">
        <v>230</v>
      </c>
      <c r="F457" s="258">
        <v>3.8</v>
      </c>
      <c r="G457" s="259"/>
      <c r="H457" s="246">
        <v>100</v>
      </c>
      <c r="I457" s="265">
        <f t="shared" si="610"/>
        <v>100</v>
      </c>
      <c r="J457" s="345"/>
      <c r="K457" s="352"/>
      <c r="L457" s="261">
        <f t="shared" si="647"/>
        <v>0</v>
      </c>
      <c r="M457" s="258">
        <v>0</v>
      </c>
      <c r="N457" s="261">
        <f t="shared" ref="N457" si="670">IF(M457+M458=2,1,0)</f>
        <v>0</v>
      </c>
      <c r="O457" s="262">
        <f t="shared" si="645"/>
        <v>0</v>
      </c>
      <c r="P457" s="263">
        <f t="shared" ref="P457" si="671">G457*L457*N457</f>
        <v>0</v>
      </c>
      <c r="Q457" s="241">
        <v>30000</v>
      </c>
      <c r="R457" s="241">
        <f t="shared" si="602"/>
        <v>45398.304312000007</v>
      </c>
      <c r="S457" s="241">
        <f t="shared" si="636"/>
        <v>211</v>
      </c>
      <c r="T457" s="242">
        <f t="shared" si="614"/>
        <v>51.32768104000003</v>
      </c>
    </row>
    <row r="458" spans="1:20" ht="15.75" thickBot="1" x14ac:dyDescent="0.3">
      <c r="A458" s="382"/>
      <c r="B458" s="332">
        <v>1</v>
      </c>
      <c r="C458" s="330" t="s">
        <v>231</v>
      </c>
      <c r="D458" s="233" t="s">
        <v>338</v>
      </c>
      <c r="E458" s="233" t="s">
        <v>230</v>
      </c>
      <c r="F458" s="233">
        <v>3.8</v>
      </c>
      <c r="G458" s="234"/>
      <c r="H458" s="235">
        <v>100</v>
      </c>
      <c r="I458" s="265">
        <f t="shared" si="610"/>
        <v>100</v>
      </c>
      <c r="J458" s="346"/>
      <c r="K458" s="354"/>
      <c r="L458" s="254"/>
      <c r="M458" s="233">
        <v>0</v>
      </c>
      <c r="N458" s="238"/>
      <c r="O458" s="255">
        <f t="shared" si="645"/>
        <v>0</v>
      </c>
      <c r="P458" s="256"/>
      <c r="Q458" s="241"/>
      <c r="R458" s="241"/>
      <c r="S458" s="241"/>
      <c r="T458" s="242"/>
    </row>
    <row r="459" spans="1:20" ht="15.75" thickBot="1" x14ac:dyDescent="0.3">
      <c r="A459" s="382"/>
      <c r="B459" s="332">
        <v>1</v>
      </c>
      <c r="C459" s="329" t="s">
        <v>231</v>
      </c>
      <c r="D459" s="258" t="s">
        <v>339</v>
      </c>
      <c r="E459" s="258" t="s">
        <v>230</v>
      </c>
      <c r="F459" s="258">
        <v>4.0999999999999996</v>
      </c>
      <c r="G459" s="259"/>
      <c r="H459" s="246">
        <v>100</v>
      </c>
      <c r="I459" s="265">
        <f t="shared" si="610"/>
        <v>100</v>
      </c>
      <c r="J459" s="345"/>
      <c r="K459" s="352"/>
      <c r="L459" s="261">
        <f t="shared" si="647"/>
        <v>0</v>
      </c>
      <c r="M459" s="258">
        <v>1</v>
      </c>
      <c r="N459" s="261">
        <f t="shared" ref="N459" si="672">IF(M459+M460=2,1,0)</f>
        <v>0</v>
      </c>
      <c r="O459" s="262">
        <f t="shared" si="645"/>
        <v>409.99999999999994</v>
      </c>
      <c r="P459" s="263">
        <f t="shared" ref="P459" si="673">G459*L459*N459</f>
        <v>0</v>
      </c>
      <c r="Q459" s="241">
        <v>30000</v>
      </c>
      <c r="R459" s="241">
        <f t="shared" ref="R459:R497" si="674">R457-L459-I459-I460+P459+O459+O460</f>
        <v>45708.304312000007</v>
      </c>
      <c r="S459" s="241">
        <f t="shared" si="636"/>
        <v>211</v>
      </c>
      <c r="T459" s="242">
        <f t="shared" si="614"/>
        <v>52.361014373333362</v>
      </c>
    </row>
    <row r="460" spans="1:20" ht="15.75" thickBot="1" x14ac:dyDescent="0.3">
      <c r="A460" s="382"/>
      <c r="B460" s="332"/>
      <c r="C460" s="330" t="s">
        <v>231</v>
      </c>
      <c r="D460" s="233" t="s">
        <v>340</v>
      </c>
      <c r="E460" s="233" t="s">
        <v>230</v>
      </c>
      <c r="F460" s="233">
        <v>3.8</v>
      </c>
      <c r="G460" s="234"/>
      <c r="H460" s="235">
        <v>100</v>
      </c>
      <c r="I460" s="265">
        <f t="shared" si="610"/>
        <v>0</v>
      </c>
      <c r="J460" s="346"/>
      <c r="K460" s="354"/>
      <c r="L460" s="254"/>
      <c r="M460" s="233"/>
      <c r="N460" s="238"/>
      <c r="O460" s="255">
        <f t="shared" si="645"/>
        <v>0</v>
      </c>
      <c r="P460" s="256"/>
      <c r="Q460" s="241"/>
      <c r="R460" s="241"/>
      <c r="S460" s="241"/>
      <c r="T460" s="242"/>
    </row>
    <row r="461" spans="1:20" ht="15.75" thickBot="1" x14ac:dyDescent="0.3">
      <c r="A461" s="382"/>
      <c r="B461" s="332">
        <v>1</v>
      </c>
      <c r="C461" s="329" t="s">
        <v>231</v>
      </c>
      <c r="D461" s="258" t="s">
        <v>341</v>
      </c>
      <c r="E461" s="258" t="s">
        <v>230</v>
      </c>
      <c r="F461" s="258">
        <v>3.85</v>
      </c>
      <c r="G461" s="259"/>
      <c r="H461" s="246">
        <v>100</v>
      </c>
      <c r="I461" s="265">
        <f t="shared" si="610"/>
        <v>100</v>
      </c>
      <c r="J461" s="345"/>
      <c r="K461" s="352"/>
      <c r="L461" s="261">
        <f t="shared" si="647"/>
        <v>0</v>
      </c>
      <c r="M461" s="258">
        <v>0</v>
      </c>
      <c r="N461" s="261">
        <f t="shared" ref="N461" si="675">IF(M461+M462=2,1,0)</f>
        <v>0</v>
      </c>
      <c r="O461" s="262">
        <f t="shared" si="645"/>
        <v>0</v>
      </c>
      <c r="P461" s="263">
        <f t="shared" ref="P461" si="676">G461*L461*N461</f>
        <v>0</v>
      </c>
      <c r="Q461" s="241">
        <v>30000</v>
      </c>
      <c r="R461" s="241">
        <f t="shared" si="674"/>
        <v>45508.304312000007</v>
      </c>
      <c r="S461" s="241">
        <f t="shared" si="636"/>
        <v>211</v>
      </c>
      <c r="T461" s="242">
        <f t="shared" si="614"/>
        <v>51.69434770666669</v>
      </c>
    </row>
    <row r="462" spans="1:20" ht="15.75" thickBot="1" x14ac:dyDescent="0.3">
      <c r="A462" s="382"/>
      <c r="B462" s="332">
        <v>1</v>
      </c>
      <c r="C462" s="330" t="s">
        <v>234</v>
      </c>
      <c r="D462" s="233" t="s">
        <v>342</v>
      </c>
      <c r="E462" s="233" t="s">
        <v>230</v>
      </c>
      <c r="F462" s="233">
        <v>3.8</v>
      </c>
      <c r="G462" s="234"/>
      <c r="H462" s="235">
        <v>100</v>
      </c>
      <c r="I462" s="265">
        <f t="shared" si="610"/>
        <v>100</v>
      </c>
      <c r="J462" s="346"/>
      <c r="K462" s="354"/>
      <c r="L462" s="254"/>
      <c r="M462" s="233">
        <v>0</v>
      </c>
      <c r="N462" s="238"/>
      <c r="O462" s="255">
        <f t="shared" si="645"/>
        <v>0</v>
      </c>
      <c r="P462" s="256"/>
      <c r="Q462" s="241"/>
      <c r="R462" s="241"/>
      <c r="S462" s="241"/>
      <c r="T462" s="242"/>
    </row>
    <row r="463" spans="1:20" ht="15.75" thickBot="1" x14ac:dyDescent="0.3">
      <c r="A463" s="217"/>
      <c r="B463" s="274"/>
      <c r="C463" s="329"/>
      <c r="D463" s="258" t="s">
        <v>352</v>
      </c>
      <c r="E463" s="258" t="s">
        <v>131</v>
      </c>
      <c r="F463" s="258">
        <v>1.72</v>
      </c>
      <c r="G463" s="259">
        <f t="shared" si="615"/>
        <v>2.9239999999999999</v>
      </c>
      <c r="H463" s="246"/>
      <c r="I463" s="265">
        <f t="shared" si="610"/>
        <v>0</v>
      </c>
      <c r="J463" s="345">
        <f t="shared" si="607"/>
        <v>683.99452804377563</v>
      </c>
      <c r="K463" s="352">
        <v>684</v>
      </c>
      <c r="L463" s="261">
        <f t="shared" ref="L463:L523" si="677">A463*K463</f>
        <v>0</v>
      </c>
      <c r="M463" s="258"/>
      <c r="N463" s="261">
        <f t="shared" ref="N463" si="678">IF(M463+M464=2,1,0)</f>
        <v>0</v>
      </c>
      <c r="O463" s="262">
        <f t="shared" si="645"/>
        <v>0</v>
      </c>
      <c r="P463" s="263">
        <f t="shared" ref="P463" si="679">G463*L463*N463</f>
        <v>0</v>
      </c>
      <c r="Q463" s="241">
        <f t="shared" ref="Q455:Q494" si="680">30000*A463</f>
        <v>0</v>
      </c>
      <c r="R463" s="241">
        <f t="shared" si="674"/>
        <v>45508.304312000007</v>
      </c>
      <c r="S463" s="241">
        <f t="shared" si="636"/>
        <v>211</v>
      </c>
      <c r="T463" s="242" t="e">
        <f t="shared" si="614"/>
        <v>#DIV/0!</v>
      </c>
    </row>
    <row r="464" spans="1:20" ht="15.75" thickBot="1" x14ac:dyDescent="0.3">
      <c r="A464" s="217"/>
      <c r="B464" s="274"/>
      <c r="C464" s="330"/>
      <c r="D464" s="233" t="s">
        <v>353</v>
      </c>
      <c r="E464" s="233" t="s">
        <v>131</v>
      </c>
      <c r="F464" s="233">
        <v>1.7</v>
      </c>
      <c r="G464" s="234"/>
      <c r="H464" s="235"/>
      <c r="I464" s="265">
        <f t="shared" si="610"/>
        <v>0</v>
      </c>
      <c r="J464" s="346"/>
      <c r="K464" s="354"/>
      <c r="L464" s="254"/>
      <c r="M464" s="233"/>
      <c r="N464" s="238"/>
      <c r="O464" s="255">
        <f t="shared" si="645"/>
        <v>0</v>
      </c>
      <c r="P464" s="256"/>
      <c r="Q464" s="241"/>
      <c r="R464" s="241"/>
      <c r="S464" s="241"/>
      <c r="T464" s="242"/>
    </row>
    <row r="465" spans="1:20" ht="15.75" thickBot="1" x14ac:dyDescent="0.3">
      <c r="A465" s="217"/>
      <c r="B465" s="274"/>
      <c r="C465" s="329"/>
      <c r="D465" s="258"/>
      <c r="E465" s="258"/>
      <c r="F465" s="258"/>
      <c r="G465" s="259">
        <f t="shared" si="615"/>
        <v>0</v>
      </c>
      <c r="H465" s="246"/>
      <c r="I465" s="265">
        <f t="shared" si="610"/>
        <v>0</v>
      </c>
      <c r="J465" s="345" t="e">
        <f t="shared" ref="J465:J527" si="681">2000/G465</f>
        <v>#DIV/0!</v>
      </c>
      <c r="K465" s="352"/>
      <c r="L465" s="261">
        <f t="shared" si="647"/>
        <v>0</v>
      </c>
      <c r="M465" s="258"/>
      <c r="N465" s="261">
        <f t="shared" ref="N465" si="682">IF(M465+M466=2,1,0)</f>
        <v>0</v>
      </c>
      <c r="O465" s="262">
        <f t="shared" si="645"/>
        <v>0</v>
      </c>
      <c r="P465" s="263">
        <f t="shared" ref="P465" si="683">G465*L465*N465</f>
        <v>0</v>
      </c>
      <c r="Q465" s="241">
        <f t="shared" si="680"/>
        <v>0</v>
      </c>
      <c r="R465" s="241">
        <f t="shared" si="674"/>
        <v>45508.304312000007</v>
      </c>
      <c r="S465" s="241">
        <f t="shared" si="636"/>
        <v>211</v>
      </c>
      <c r="T465" s="242" t="e">
        <f t="shared" si="614"/>
        <v>#DIV/0!</v>
      </c>
    </row>
    <row r="466" spans="1:20" ht="15.75" thickBot="1" x14ac:dyDescent="0.3">
      <c r="A466" s="217"/>
      <c r="B466" s="274"/>
      <c r="C466" s="330"/>
      <c r="D466" s="233"/>
      <c r="E466" s="233"/>
      <c r="F466" s="233"/>
      <c r="G466" s="234"/>
      <c r="H466" s="235"/>
      <c r="I466" s="265">
        <f t="shared" si="610"/>
        <v>0</v>
      </c>
      <c r="J466" s="346"/>
      <c r="K466" s="354"/>
      <c r="L466" s="254"/>
      <c r="M466" s="233"/>
      <c r="N466" s="238"/>
      <c r="O466" s="255">
        <f t="shared" si="645"/>
        <v>0</v>
      </c>
      <c r="P466" s="256"/>
      <c r="Q466" s="241"/>
      <c r="R466" s="241"/>
      <c r="S466" s="241"/>
      <c r="T466" s="242"/>
    </row>
    <row r="467" spans="1:20" ht="15.75" thickBot="1" x14ac:dyDescent="0.3">
      <c r="A467" s="217"/>
      <c r="B467" s="274"/>
      <c r="C467" s="329"/>
      <c r="D467" s="258"/>
      <c r="E467" s="258"/>
      <c r="F467" s="258"/>
      <c r="G467" s="259">
        <f t="shared" si="615"/>
        <v>0</v>
      </c>
      <c r="H467" s="246"/>
      <c r="I467" s="265">
        <f t="shared" si="610"/>
        <v>0</v>
      </c>
      <c r="J467" s="345" t="e">
        <f t="shared" si="681"/>
        <v>#DIV/0!</v>
      </c>
      <c r="K467" s="352"/>
      <c r="L467" s="261">
        <f t="shared" si="647"/>
        <v>0</v>
      </c>
      <c r="M467" s="258"/>
      <c r="N467" s="261">
        <f t="shared" ref="N467" si="684">IF(M467+M468=2,1,0)</f>
        <v>0</v>
      </c>
      <c r="O467" s="262">
        <f t="shared" si="645"/>
        <v>0</v>
      </c>
      <c r="P467" s="263">
        <f t="shared" ref="P467" si="685">G467*L467*N467</f>
        <v>0</v>
      </c>
      <c r="Q467" s="241">
        <f t="shared" si="680"/>
        <v>0</v>
      </c>
      <c r="R467" s="241">
        <f t="shared" si="674"/>
        <v>45508.304312000007</v>
      </c>
      <c r="S467" s="241">
        <f t="shared" si="636"/>
        <v>211</v>
      </c>
      <c r="T467" s="242" t="e">
        <f t="shared" si="614"/>
        <v>#DIV/0!</v>
      </c>
    </row>
    <row r="468" spans="1:20" ht="15.75" thickBot="1" x14ac:dyDescent="0.3">
      <c r="A468" s="217"/>
      <c r="B468" s="274"/>
      <c r="C468" s="330"/>
      <c r="D468" s="233"/>
      <c r="E468" s="233"/>
      <c r="F468" s="233"/>
      <c r="G468" s="234"/>
      <c r="H468" s="235"/>
      <c r="I468" s="265">
        <f t="shared" si="610"/>
        <v>0</v>
      </c>
      <c r="J468" s="346"/>
      <c r="K468" s="354"/>
      <c r="L468" s="254"/>
      <c r="M468" s="233"/>
      <c r="N468" s="238"/>
      <c r="O468" s="255">
        <f t="shared" si="645"/>
        <v>0</v>
      </c>
      <c r="P468" s="256"/>
      <c r="Q468" s="241"/>
      <c r="R468" s="241"/>
      <c r="S468" s="241"/>
      <c r="T468" s="242"/>
    </row>
    <row r="469" spans="1:20" ht="15.75" thickBot="1" x14ac:dyDescent="0.3">
      <c r="A469" s="217"/>
      <c r="B469" s="274"/>
      <c r="C469" s="329"/>
      <c r="D469" s="258"/>
      <c r="E469" s="258"/>
      <c r="F469" s="258"/>
      <c r="G469" s="259">
        <f t="shared" si="615"/>
        <v>0</v>
      </c>
      <c r="H469" s="246"/>
      <c r="I469" s="265">
        <f t="shared" ref="I469:I532" si="686">H469*B469</f>
        <v>0</v>
      </c>
      <c r="J469" s="345" t="e">
        <f t="shared" si="681"/>
        <v>#DIV/0!</v>
      </c>
      <c r="K469" s="352"/>
      <c r="L469" s="261">
        <f t="shared" si="647"/>
        <v>0</v>
      </c>
      <c r="M469" s="258"/>
      <c r="N469" s="261">
        <f t="shared" ref="N469" si="687">IF(M469+M470=2,1,0)</f>
        <v>0</v>
      </c>
      <c r="O469" s="262">
        <f t="shared" si="645"/>
        <v>0</v>
      </c>
      <c r="P469" s="263">
        <f t="shared" ref="P469" si="688">G469*L469*N469</f>
        <v>0</v>
      </c>
      <c r="Q469" s="241">
        <f t="shared" si="680"/>
        <v>0</v>
      </c>
      <c r="R469" s="241">
        <f t="shared" si="674"/>
        <v>45508.304312000007</v>
      </c>
      <c r="S469" s="241">
        <f t="shared" si="636"/>
        <v>211</v>
      </c>
      <c r="T469" s="242" t="e">
        <f t="shared" ref="T469:T531" si="689">((R469-Q469)/Q469)*100</f>
        <v>#DIV/0!</v>
      </c>
    </row>
    <row r="470" spans="1:20" ht="15.75" thickBot="1" x14ac:dyDescent="0.3">
      <c r="A470" s="217"/>
      <c r="B470" s="274"/>
      <c r="C470" s="330"/>
      <c r="D470" s="233"/>
      <c r="E470" s="233"/>
      <c r="F470" s="233"/>
      <c r="G470" s="234"/>
      <c r="H470" s="235"/>
      <c r="I470" s="265">
        <f t="shared" si="686"/>
        <v>0</v>
      </c>
      <c r="J470" s="346"/>
      <c r="K470" s="354"/>
      <c r="L470" s="254"/>
      <c r="M470" s="233"/>
      <c r="N470" s="238"/>
      <c r="O470" s="255">
        <f t="shared" si="645"/>
        <v>0</v>
      </c>
      <c r="P470" s="256"/>
      <c r="Q470" s="241"/>
      <c r="R470" s="241"/>
      <c r="S470" s="241"/>
      <c r="T470" s="242"/>
    </row>
    <row r="471" spans="1:20" ht="15.75" thickBot="1" x14ac:dyDescent="0.3">
      <c r="A471" s="217"/>
      <c r="B471" s="274"/>
      <c r="C471" s="329"/>
      <c r="D471" s="258"/>
      <c r="E471" s="258"/>
      <c r="F471" s="258"/>
      <c r="G471" s="259">
        <f t="shared" ref="G471:G477" si="690">F471*F472</f>
        <v>0</v>
      </c>
      <c r="H471" s="246"/>
      <c r="I471" s="265">
        <f t="shared" si="686"/>
        <v>0</v>
      </c>
      <c r="J471" s="345" t="e">
        <f t="shared" si="681"/>
        <v>#DIV/0!</v>
      </c>
      <c r="K471" s="352"/>
      <c r="L471" s="261">
        <f t="shared" si="647"/>
        <v>0</v>
      </c>
      <c r="M471" s="258"/>
      <c r="N471" s="261">
        <f t="shared" ref="N471" si="691">IF(M471+M472=2,1,0)</f>
        <v>0</v>
      </c>
      <c r="O471" s="262">
        <f t="shared" si="645"/>
        <v>0</v>
      </c>
      <c r="P471" s="263">
        <f t="shared" ref="P471" si="692">G471*L471*N471</f>
        <v>0</v>
      </c>
      <c r="Q471" s="241">
        <f t="shared" si="680"/>
        <v>0</v>
      </c>
      <c r="R471" s="241">
        <f t="shared" si="674"/>
        <v>45508.304312000007</v>
      </c>
      <c r="S471" s="241">
        <f t="shared" si="636"/>
        <v>211</v>
      </c>
      <c r="T471" s="242" t="e">
        <f t="shared" si="689"/>
        <v>#DIV/0!</v>
      </c>
    </row>
    <row r="472" spans="1:20" ht="15.75" thickBot="1" x14ac:dyDescent="0.3">
      <c r="A472" s="217"/>
      <c r="B472" s="274"/>
      <c r="C472" s="330"/>
      <c r="D472" s="233"/>
      <c r="E472" s="233"/>
      <c r="F472" s="233"/>
      <c r="G472" s="234"/>
      <c r="H472" s="235"/>
      <c r="I472" s="265">
        <f t="shared" si="686"/>
        <v>0</v>
      </c>
      <c r="J472" s="346"/>
      <c r="K472" s="354"/>
      <c r="L472" s="254"/>
      <c r="M472" s="233"/>
      <c r="N472" s="238"/>
      <c r="O472" s="255">
        <f t="shared" si="645"/>
        <v>0</v>
      </c>
      <c r="P472" s="256"/>
      <c r="Q472" s="241"/>
      <c r="R472" s="241"/>
      <c r="S472" s="241"/>
      <c r="T472" s="242"/>
    </row>
    <row r="473" spans="1:20" ht="15.75" thickBot="1" x14ac:dyDescent="0.3">
      <c r="A473" s="217"/>
      <c r="B473" s="274"/>
      <c r="C473" s="329"/>
      <c r="D473" s="258"/>
      <c r="E473" s="258"/>
      <c r="F473" s="258"/>
      <c r="G473" s="259">
        <f t="shared" si="690"/>
        <v>0</v>
      </c>
      <c r="H473" s="246"/>
      <c r="I473" s="265">
        <f t="shared" si="686"/>
        <v>0</v>
      </c>
      <c r="J473" s="345" t="e">
        <f t="shared" si="681"/>
        <v>#DIV/0!</v>
      </c>
      <c r="K473" s="352"/>
      <c r="L473" s="261">
        <f t="shared" si="647"/>
        <v>0</v>
      </c>
      <c r="M473" s="258"/>
      <c r="N473" s="261">
        <f t="shared" ref="N473" si="693">IF(M473+M474=2,1,0)</f>
        <v>0</v>
      </c>
      <c r="O473" s="262">
        <f t="shared" si="645"/>
        <v>0</v>
      </c>
      <c r="P473" s="263">
        <f t="shared" ref="P473" si="694">G473*L473*N473</f>
        <v>0</v>
      </c>
      <c r="Q473" s="241">
        <f t="shared" si="680"/>
        <v>0</v>
      </c>
      <c r="R473" s="241">
        <f t="shared" si="674"/>
        <v>45508.304312000007</v>
      </c>
      <c r="S473" s="241">
        <f t="shared" si="636"/>
        <v>211</v>
      </c>
      <c r="T473" s="242" t="e">
        <f t="shared" si="689"/>
        <v>#DIV/0!</v>
      </c>
    </row>
    <row r="474" spans="1:20" ht="15.75" thickBot="1" x14ac:dyDescent="0.3">
      <c r="A474" s="217"/>
      <c r="B474" s="274"/>
      <c r="C474" s="330"/>
      <c r="D474" s="233"/>
      <c r="E474" s="233"/>
      <c r="F474" s="233"/>
      <c r="G474" s="234"/>
      <c r="H474" s="235"/>
      <c r="I474" s="265">
        <f t="shared" si="686"/>
        <v>0</v>
      </c>
      <c r="J474" s="346"/>
      <c r="K474" s="354"/>
      <c r="L474" s="254"/>
      <c r="M474" s="233"/>
      <c r="N474" s="238"/>
      <c r="O474" s="255">
        <f t="shared" si="645"/>
        <v>0</v>
      </c>
      <c r="P474" s="256"/>
      <c r="Q474" s="241"/>
      <c r="R474" s="241"/>
      <c r="S474" s="241"/>
      <c r="T474" s="242"/>
    </row>
    <row r="475" spans="1:20" ht="15.75" thickBot="1" x14ac:dyDescent="0.3">
      <c r="A475" s="217"/>
      <c r="B475" s="274"/>
      <c r="C475" s="329"/>
      <c r="D475" s="258"/>
      <c r="E475" s="258"/>
      <c r="F475" s="258"/>
      <c r="G475" s="259">
        <f t="shared" si="690"/>
        <v>0</v>
      </c>
      <c r="H475" s="246"/>
      <c r="I475" s="265">
        <f t="shared" si="686"/>
        <v>0</v>
      </c>
      <c r="J475" s="345" t="e">
        <f t="shared" si="681"/>
        <v>#DIV/0!</v>
      </c>
      <c r="K475" s="352"/>
      <c r="L475" s="261">
        <f t="shared" si="647"/>
        <v>0</v>
      </c>
      <c r="M475" s="258"/>
      <c r="N475" s="261">
        <f t="shared" ref="N475" si="695">IF(M475+M476=2,1,0)</f>
        <v>0</v>
      </c>
      <c r="O475" s="262">
        <f t="shared" si="645"/>
        <v>0</v>
      </c>
      <c r="P475" s="263">
        <f t="shared" ref="P475" si="696">G475*L475*N475</f>
        <v>0</v>
      </c>
      <c r="Q475" s="241">
        <f t="shared" si="680"/>
        <v>0</v>
      </c>
      <c r="R475" s="241">
        <f t="shared" si="674"/>
        <v>45508.304312000007</v>
      </c>
      <c r="S475" s="241">
        <f t="shared" si="636"/>
        <v>211</v>
      </c>
      <c r="T475" s="242" t="e">
        <f t="shared" si="689"/>
        <v>#DIV/0!</v>
      </c>
    </row>
    <row r="476" spans="1:20" ht="15.75" thickBot="1" x14ac:dyDescent="0.3">
      <c r="A476" s="217"/>
      <c r="B476" s="274"/>
      <c r="C476" s="330"/>
      <c r="D476" s="233"/>
      <c r="E476" s="233"/>
      <c r="F476" s="233"/>
      <c r="G476" s="234"/>
      <c r="H476" s="235"/>
      <c r="I476" s="265">
        <f t="shared" si="686"/>
        <v>0</v>
      </c>
      <c r="J476" s="346"/>
      <c r="K476" s="354"/>
      <c r="L476" s="254"/>
      <c r="M476" s="233"/>
      <c r="N476" s="238"/>
      <c r="O476" s="255">
        <f t="shared" si="645"/>
        <v>0</v>
      </c>
      <c r="P476" s="256"/>
      <c r="Q476" s="241"/>
      <c r="R476" s="241"/>
      <c r="S476" s="241"/>
      <c r="T476" s="242"/>
    </row>
    <row r="477" spans="1:20" ht="15.75" thickBot="1" x14ac:dyDescent="0.3">
      <c r="A477" s="217"/>
      <c r="B477" s="274"/>
      <c r="C477" s="329"/>
      <c r="D477" s="258"/>
      <c r="E477" s="258"/>
      <c r="F477" s="258"/>
      <c r="G477" s="259">
        <f t="shared" si="690"/>
        <v>0</v>
      </c>
      <c r="H477" s="246"/>
      <c r="I477" s="265">
        <f t="shared" si="686"/>
        <v>0</v>
      </c>
      <c r="J477" s="345" t="e">
        <f t="shared" si="681"/>
        <v>#DIV/0!</v>
      </c>
      <c r="K477" s="352"/>
      <c r="L477" s="261">
        <f t="shared" si="647"/>
        <v>0</v>
      </c>
      <c r="M477" s="258"/>
      <c r="N477" s="261">
        <f t="shared" ref="N477" si="697">IF(M477+M478=2,1,0)</f>
        <v>0</v>
      </c>
      <c r="O477" s="262">
        <f t="shared" si="645"/>
        <v>0</v>
      </c>
      <c r="P477" s="263">
        <f t="shared" ref="P477" si="698">G477*L477*N477</f>
        <v>0</v>
      </c>
      <c r="Q477" s="241">
        <f t="shared" si="680"/>
        <v>0</v>
      </c>
      <c r="R477" s="241">
        <f t="shared" si="674"/>
        <v>45508.304312000007</v>
      </c>
      <c r="S477" s="241">
        <f t="shared" si="636"/>
        <v>211</v>
      </c>
      <c r="T477" s="242" t="e">
        <f t="shared" si="689"/>
        <v>#DIV/0!</v>
      </c>
    </row>
    <row r="478" spans="1:20" ht="15.75" thickBot="1" x14ac:dyDescent="0.3">
      <c r="A478" s="217"/>
      <c r="B478" s="274"/>
      <c r="C478" s="330"/>
      <c r="D478" s="233"/>
      <c r="E478" s="233"/>
      <c r="F478" s="233"/>
      <c r="G478" s="234"/>
      <c r="H478" s="235"/>
      <c r="I478" s="265">
        <f t="shared" si="686"/>
        <v>0</v>
      </c>
      <c r="J478" s="346"/>
      <c r="K478" s="354"/>
      <c r="L478" s="254"/>
      <c r="M478" s="233"/>
      <c r="N478" s="238"/>
      <c r="O478" s="255">
        <f t="shared" si="645"/>
        <v>0</v>
      </c>
      <c r="P478" s="256"/>
      <c r="Q478" s="241"/>
      <c r="R478" s="241"/>
      <c r="S478" s="241"/>
      <c r="T478" s="242"/>
    </row>
    <row r="479" spans="1:20" ht="15.75" thickBot="1" x14ac:dyDescent="0.3">
      <c r="A479" s="217"/>
      <c r="B479" s="274"/>
      <c r="C479" s="329"/>
      <c r="D479" s="258"/>
      <c r="E479" s="258"/>
      <c r="F479" s="258"/>
      <c r="G479" s="389"/>
      <c r="H479" s="246"/>
      <c r="I479" s="265">
        <f t="shared" si="686"/>
        <v>0</v>
      </c>
      <c r="J479" s="345" t="e">
        <f t="shared" si="681"/>
        <v>#DIV/0!</v>
      </c>
      <c r="K479" s="352"/>
      <c r="L479" s="261">
        <f t="shared" si="647"/>
        <v>0</v>
      </c>
      <c r="M479" s="258"/>
      <c r="N479" s="261">
        <f t="shared" ref="N479" si="699">IF(M479+M480=2,1,0)</f>
        <v>0</v>
      </c>
      <c r="O479" s="262">
        <f t="shared" si="645"/>
        <v>0</v>
      </c>
      <c r="P479" s="263">
        <f t="shared" ref="P479" si="700">G479*L479*N479</f>
        <v>0</v>
      </c>
      <c r="Q479" s="241">
        <f t="shared" si="680"/>
        <v>0</v>
      </c>
      <c r="R479" s="241">
        <f t="shared" si="674"/>
        <v>45508.304312000007</v>
      </c>
      <c r="S479" s="241">
        <f t="shared" si="636"/>
        <v>211</v>
      </c>
      <c r="T479" s="242" t="e">
        <f t="shared" si="689"/>
        <v>#DIV/0!</v>
      </c>
    </row>
    <row r="480" spans="1:20" ht="15.75" thickBot="1" x14ac:dyDescent="0.3">
      <c r="A480" s="217"/>
      <c r="B480" s="274"/>
      <c r="C480" s="330"/>
      <c r="D480" s="233"/>
      <c r="E480" s="233"/>
      <c r="F480" s="233"/>
      <c r="G480" s="390"/>
      <c r="H480" s="235"/>
      <c r="I480" s="265">
        <f t="shared" si="686"/>
        <v>0</v>
      </c>
      <c r="J480" s="346"/>
      <c r="K480" s="354"/>
      <c r="L480" s="254"/>
      <c r="M480" s="233"/>
      <c r="N480" s="238"/>
      <c r="O480" s="255">
        <f t="shared" si="645"/>
        <v>0</v>
      </c>
      <c r="P480" s="256"/>
      <c r="Q480" s="241"/>
      <c r="R480" s="241"/>
      <c r="S480" s="241"/>
      <c r="T480" s="242"/>
    </row>
    <row r="481" spans="1:20" ht="15.75" thickBot="1" x14ac:dyDescent="0.3">
      <c r="A481" s="217"/>
      <c r="B481" s="274"/>
      <c r="C481" s="329"/>
      <c r="D481" s="258"/>
      <c r="E481" s="258"/>
      <c r="F481" s="258"/>
      <c r="G481" s="389"/>
      <c r="H481" s="246"/>
      <c r="I481" s="265">
        <f t="shared" si="686"/>
        <v>0</v>
      </c>
      <c r="J481" s="345" t="e">
        <f t="shared" si="681"/>
        <v>#DIV/0!</v>
      </c>
      <c r="K481" s="352"/>
      <c r="L481" s="261">
        <f t="shared" si="647"/>
        <v>0</v>
      </c>
      <c r="M481" s="258"/>
      <c r="N481" s="261">
        <f t="shared" ref="N481" si="701">IF(M481+M482=2,1,0)</f>
        <v>0</v>
      </c>
      <c r="O481" s="262">
        <f t="shared" si="645"/>
        <v>0</v>
      </c>
      <c r="P481" s="263">
        <f t="shared" ref="P481" si="702">G481*L481*N481</f>
        <v>0</v>
      </c>
      <c r="Q481" s="241">
        <f t="shared" si="680"/>
        <v>0</v>
      </c>
      <c r="R481" s="241">
        <f t="shared" si="674"/>
        <v>45508.304312000007</v>
      </c>
      <c r="S481" s="241">
        <f t="shared" si="636"/>
        <v>211</v>
      </c>
      <c r="T481" s="242" t="e">
        <f t="shared" si="689"/>
        <v>#DIV/0!</v>
      </c>
    </row>
    <row r="482" spans="1:20" ht="15.75" thickBot="1" x14ac:dyDescent="0.3">
      <c r="A482" s="217"/>
      <c r="B482" s="274"/>
      <c r="C482" s="330"/>
      <c r="D482" s="233"/>
      <c r="E482" s="233"/>
      <c r="F482" s="233"/>
      <c r="G482" s="390"/>
      <c r="H482" s="235"/>
      <c r="I482" s="265">
        <f t="shared" si="686"/>
        <v>0</v>
      </c>
      <c r="J482" s="346"/>
      <c r="K482" s="354"/>
      <c r="L482" s="254"/>
      <c r="M482" s="233"/>
      <c r="N482" s="238"/>
      <c r="O482" s="255">
        <f t="shared" si="645"/>
        <v>0</v>
      </c>
      <c r="P482" s="256"/>
      <c r="Q482" s="241"/>
      <c r="R482" s="241"/>
      <c r="S482" s="241"/>
      <c r="T482" s="242"/>
    </row>
    <row r="483" spans="1:20" ht="15.75" thickBot="1" x14ac:dyDescent="0.3">
      <c r="A483" s="217"/>
      <c r="B483" s="274"/>
      <c r="C483" s="329"/>
      <c r="D483" s="258"/>
      <c r="E483" s="258"/>
      <c r="F483" s="258"/>
      <c r="G483" s="389"/>
      <c r="H483" s="246"/>
      <c r="I483" s="265">
        <f t="shared" si="686"/>
        <v>0</v>
      </c>
      <c r="J483" s="345" t="e">
        <f t="shared" si="681"/>
        <v>#DIV/0!</v>
      </c>
      <c r="K483" s="352"/>
      <c r="L483" s="261">
        <f t="shared" si="647"/>
        <v>0</v>
      </c>
      <c r="M483" s="258"/>
      <c r="N483" s="261">
        <f t="shared" ref="N483" si="703">IF(M483+M484=2,1,0)</f>
        <v>0</v>
      </c>
      <c r="O483" s="262">
        <f t="shared" si="645"/>
        <v>0</v>
      </c>
      <c r="P483" s="263">
        <f t="shared" ref="P483" si="704">G483*L483*N483</f>
        <v>0</v>
      </c>
      <c r="Q483" s="241">
        <f t="shared" si="680"/>
        <v>0</v>
      </c>
      <c r="R483" s="241">
        <f t="shared" si="674"/>
        <v>45508.304312000007</v>
      </c>
      <c r="S483" s="241">
        <f t="shared" si="636"/>
        <v>211</v>
      </c>
      <c r="T483" s="242" t="e">
        <f t="shared" si="689"/>
        <v>#DIV/0!</v>
      </c>
    </row>
    <row r="484" spans="1:20" ht="15.75" thickBot="1" x14ac:dyDescent="0.3">
      <c r="A484" s="217"/>
      <c r="B484" s="274"/>
      <c r="C484" s="330"/>
      <c r="D484" s="233"/>
      <c r="E484" s="233"/>
      <c r="F484" s="233"/>
      <c r="G484" s="390"/>
      <c r="H484" s="235"/>
      <c r="I484" s="265">
        <f t="shared" si="686"/>
        <v>0</v>
      </c>
      <c r="J484" s="346"/>
      <c r="K484" s="354"/>
      <c r="L484" s="254"/>
      <c r="M484" s="233"/>
      <c r="N484" s="238"/>
      <c r="O484" s="255">
        <f t="shared" si="645"/>
        <v>0</v>
      </c>
      <c r="P484" s="256"/>
      <c r="Q484" s="241"/>
      <c r="R484" s="241"/>
      <c r="S484" s="241"/>
      <c r="T484" s="242"/>
    </row>
    <row r="485" spans="1:20" ht="15.75" thickBot="1" x14ac:dyDescent="0.3">
      <c r="A485" s="217"/>
      <c r="B485" s="274"/>
      <c r="C485" s="329"/>
      <c r="D485" s="258"/>
      <c r="E485" s="258"/>
      <c r="F485" s="258"/>
      <c r="G485" s="389"/>
      <c r="H485" s="246"/>
      <c r="I485" s="265">
        <f t="shared" si="686"/>
        <v>0</v>
      </c>
      <c r="J485" s="345" t="e">
        <f t="shared" si="681"/>
        <v>#DIV/0!</v>
      </c>
      <c r="K485" s="352"/>
      <c r="L485" s="261">
        <f t="shared" si="647"/>
        <v>0</v>
      </c>
      <c r="M485" s="258"/>
      <c r="N485" s="261">
        <f t="shared" ref="N485" si="705">IF(M485+M486=2,1,0)</f>
        <v>0</v>
      </c>
      <c r="O485" s="262">
        <f t="shared" si="645"/>
        <v>0</v>
      </c>
      <c r="P485" s="263">
        <f t="shared" ref="P485" si="706">G485*L485*N485</f>
        <v>0</v>
      </c>
      <c r="Q485" s="241">
        <f t="shared" si="680"/>
        <v>0</v>
      </c>
      <c r="R485" s="241">
        <f t="shared" si="674"/>
        <v>45508.304312000007</v>
      </c>
      <c r="S485" s="241">
        <f t="shared" si="636"/>
        <v>211</v>
      </c>
      <c r="T485" s="242" t="e">
        <f t="shared" si="689"/>
        <v>#DIV/0!</v>
      </c>
    </row>
    <row r="486" spans="1:20" ht="15.75" thickBot="1" x14ac:dyDescent="0.3">
      <c r="A486" s="217"/>
      <c r="B486" s="274"/>
      <c r="C486" s="330"/>
      <c r="D486" s="233"/>
      <c r="E486" s="233"/>
      <c r="F486" s="233"/>
      <c r="G486" s="390"/>
      <c r="H486" s="235"/>
      <c r="I486" s="265">
        <f t="shared" si="686"/>
        <v>0</v>
      </c>
      <c r="J486" s="346"/>
      <c r="K486" s="354"/>
      <c r="L486" s="254"/>
      <c r="M486" s="233"/>
      <c r="N486" s="238"/>
      <c r="O486" s="255">
        <f t="shared" si="645"/>
        <v>0</v>
      </c>
      <c r="P486" s="256"/>
      <c r="Q486" s="241"/>
      <c r="R486" s="241"/>
      <c r="S486" s="241"/>
      <c r="T486" s="242"/>
    </row>
    <row r="487" spans="1:20" ht="15.75" thickBot="1" x14ac:dyDescent="0.3">
      <c r="A487" s="217"/>
      <c r="B487" s="274"/>
      <c r="C487" s="329"/>
      <c r="D487" s="258"/>
      <c r="E487" s="258"/>
      <c r="F487" s="258"/>
      <c r="G487" s="389"/>
      <c r="H487" s="246"/>
      <c r="I487" s="265">
        <f t="shared" si="686"/>
        <v>0</v>
      </c>
      <c r="J487" s="345" t="e">
        <f t="shared" si="681"/>
        <v>#DIV/0!</v>
      </c>
      <c r="K487" s="352"/>
      <c r="L487" s="261">
        <f t="shared" si="647"/>
        <v>0</v>
      </c>
      <c r="M487" s="258"/>
      <c r="N487" s="261">
        <f t="shared" ref="N487" si="707">IF(M487+M488=2,1,0)</f>
        <v>0</v>
      </c>
      <c r="O487" s="262">
        <f t="shared" si="645"/>
        <v>0</v>
      </c>
      <c r="P487" s="263">
        <f t="shared" ref="P487" si="708">G487*L487*N487</f>
        <v>0</v>
      </c>
      <c r="Q487" s="241">
        <f t="shared" si="680"/>
        <v>0</v>
      </c>
      <c r="R487" s="241">
        <f t="shared" si="674"/>
        <v>45508.304312000007</v>
      </c>
      <c r="S487" s="241">
        <f t="shared" si="636"/>
        <v>211</v>
      </c>
      <c r="T487" s="242" t="e">
        <f t="shared" si="689"/>
        <v>#DIV/0!</v>
      </c>
    </row>
    <row r="488" spans="1:20" ht="15.75" thickBot="1" x14ac:dyDescent="0.3">
      <c r="A488" s="217"/>
      <c r="B488" s="274"/>
      <c r="C488" s="330"/>
      <c r="D488" s="233"/>
      <c r="E488" s="233"/>
      <c r="F488" s="233"/>
      <c r="G488" s="390"/>
      <c r="H488" s="235"/>
      <c r="I488" s="265">
        <f t="shared" si="686"/>
        <v>0</v>
      </c>
      <c r="J488" s="346"/>
      <c r="K488" s="354"/>
      <c r="L488" s="254"/>
      <c r="M488" s="233"/>
      <c r="N488" s="238"/>
      <c r="O488" s="255">
        <f t="shared" si="645"/>
        <v>0</v>
      </c>
      <c r="P488" s="256"/>
      <c r="Q488" s="241"/>
      <c r="R488" s="241"/>
      <c r="S488" s="241"/>
      <c r="T488" s="242"/>
    </row>
    <row r="489" spans="1:20" ht="15.75" thickBot="1" x14ac:dyDescent="0.3">
      <c r="A489" s="217"/>
      <c r="B489" s="274"/>
      <c r="C489" s="329"/>
      <c r="D489" s="258"/>
      <c r="E489" s="258"/>
      <c r="F489" s="258"/>
      <c r="G489" s="389"/>
      <c r="H489" s="246"/>
      <c r="I489" s="265">
        <f t="shared" si="686"/>
        <v>0</v>
      </c>
      <c r="J489" s="345" t="e">
        <f t="shared" si="681"/>
        <v>#DIV/0!</v>
      </c>
      <c r="K489" s="352"/>
      <c r="L489" s="261">
        <f t="shared" si="647"/>
        <v>0</v>
      </c>
      <c r="M489" s="258"/>
      <c r="N489" s="261">
        <f t="shared" ref="N489" si="709">IF(M489+M490=2,1,0)</f>
        <v>0</v>
      </c>
      <c r="O489" s="262">
        <f t="shared" si="645"/>
        <v>0</v>
      </c>
      <c r="P489" s="263">
        <f t="shared" ref="P489" si="710">G489*L489*N489</f>
        <v>0</v>
      </c>
      <c r="Q489" s="241">
        <f t="shared" si="680"/>
        <v>0</v>
      </c>
      <c r="R489" s="241">
        <f t="shared" si="674"/>
        <v>45508.304312000007</v>
      </c>
      <c r="S489" s="241">
        <f t="shared" ref="S489:S495" si="711">S487+A489</f>
        <v>211</v>
      </c>
      <c r="T489" s="242" t="e">
        <f t="shared" si="689"/>
        <v>#DIV/0!</v>
      </c>
    </row>
    <row r="490" spans="1:20" ht="15.75" thickBot="1" x14ac:dyDescent="0.3">
      <c r="A490" s="217"/>
      <c r="B490" s="274"/>
      <c r="C490" s="330"/>
      <c r="D490" s="233"/>
      <c r="E490" s="233"/>
      <c r="F490" s="233"/>
      <c r="G490" s="390"/>
      <c r="H490" s="235"/>
      <c r="I490" s="265">
        <f t="shared" si="686"/>
        <v>0</v>
      </c>
      <c r="J490" s="346"/>
      <c r="K490" s="354"/>
      <c r="L490" s="254"/>
      <c r="M490" s="233"/>
      <c r="N490" s="238"/>
      <c r="O490" s="255">
        <f t="shared" si="645"/>
        <v>0</v>
      </c>
      <c r="P490" s="256"/>
      <c r="Q490" s="241"/>
      <c r="R490" s="241"/>
      <c r="S490" s="241"/>
      <c r="T490" s="242"/>
    </row>
    <row r="491" spans="1:20" ht="15.75" thickBot="1" x14ac:dyDescent="0.3">
      <c r="A491" s="217"/>
      <c r="B491" s="274"/>
      <c r="C491" s="329"/>
      <c r="D491" s="258"/>
      <c r="E491" s="258"/>
      <c r="F491" s="258"/>
      <c r="G491" s="389"/>
      <c r="H491" s="246"/>
      <c r="I491" s="265">
        <f t="shared" si="686"/>
        <v>0</v>
      </c>
      <c r="J491" s="345" t="e">
        <f t="shared" si="681"/>
        <v>#DIV/0!</v>
      </c>
      <c r="K491" s="352"/>
      <c r="L491" s="261">
        <f t="shared" si="647"/>
        <v>0</v>
      </c>
      <c r="M491" s="258"/>
      <c r="N491" s="261">
        <f t="shared" ref="N491" si="712">IF(M491+M492=2,1,0)</f>
        <v>0</v>
      </c>
      <c r="O491" s="262">
        <f t="shared" si="645"/>
        <v>0</v>
      </c>
      <c r="P491" s="263">
        <f t="shared" ref="P491" si="713">G491*L491*N491</f>
        <v>0</v>
      </c>
      <c r="Q491" s="241">
        <f t="shared" si="680"/>
        <v>0</v>
      </c>
      <c r="R491" s="241">
        <f t="shared" si="674"/>
        <v>45508.304312000007</v>
      </c>
      <c r="S491" s="241">
        <f t="shared" si="711"/>
        <v>211</v>
      </c>
      <c r="T491" s="242" t="e">
        <f t="shared" si="689"/>
        <v>#DIV/0!</v>
      </c>
    </row>
    <row r="492" spans="1:20" ht="15.75" thickBot="1" x14ac:dyDescent="0.3">
      <c r="A492" s="217"/>
      <c r="B492" s="274"/>
      <c r="C492" s="330"/>
      <c r="D492" s="233"/>
      <c r="E492" s="233"/>
      <c r="F492" s="233"/>
      <c r="G492" s="390"/>
      <c r="H492" s="235"/>
      <c r="I492" s="265">
        <f t="shared" si="686"/>
        <v>0</v>
      </c>
      <c r="J492" s="346"/>
      <c r="K492" s="354"/>
      <c r="L492" s="254"/>
      <c r="M492" s="233"/>
      <c r="N492" s="238"/>
      <c r="O492" s="255">
        <f t="shared" si="645"/>
        <v>0</v>
      </c>
      <c r="P492" s="256"/>
      <c r="Q492" s="241"/>
      <c r="R492" s="241"/>
      <c r="S492" s="241"/>
      <c r="T492" s="242"/>
    </row>
    <row r="493" spans="1:20" ht="15.75" thickBot="1" x14ac:dyDescent="0.3">
      <c r="A493" s="217"/>
      <c r="B493" s="274"/>
      <c r="C493" s="329"/>
      <c r="D493" s="258"/>
      <c r="E493" s="258"/>
      <c r="F493" s="258"/>
      <c r="G493" s="389"/>
      <c r="H493" s="246"/>
      <c r="I493" s="265">
        <f t="shared" si="686"/>
        <v>0</v>
      </c>
      <c r="J493" s="345" t="e">
        <f t="shared" si="681"/>
        <v>#DIV/0!</v>
      </c>
      <c r="K493" s="352"/>
      <c r="L493" s="261">
        <f t="shared" si="677"/>
        <v>0</v>
      </c>
      <c r="M493" s="258"/>
      <c r="N493" s="261">
        <f t="shared" ref="N493" si="714">IF(M493+M494=2,1,0)</f>
        <v>0</v>
      </c>
      <c r="O493" s="262">
        <f t="shared" si="645"/>
        <v>0</v>
      </c>
      <c r="P493" s="263">
        <f t="shared" ref="P493" si="715">G493*L493*N493</f>
        <v>0</v>
      </c>
      <c r="Q493" s="241">
        <f t="shared" si="680"/>
        <v>0</v>
      </c>
      <c r="R493" s="241">
        <f t="shared" si="674"/>
        <v>45508.304312000007</v>
      </c>
      <c r="S493" s="241">
        <f t="shared" si="711"/>
        <v>211</v>
      </c>
      <c r="T493" s="242" t="e">
        <f t="shared" si="689"/>
        <v>#DIV/0!</v>
      </c>
    </row>
    <row r="494" spans="1:20" ht="15.75" thickBot="1" x14ac:dyDescent="0.3">
      <c r="A494" s="217"/>
      <c r="B494" s="274"/>
      <c r="C494" s="330"/>
      <c r="D494" s="233"/>
      <c r="E494" s="233"/>
      <c r="F494" s="233"/>
      <c r="G494" s="390"/>
      <c r="H494" s="235"/>
      <c r="I494" s="265">
        <f t="shared" si="686"/>
        <v>0</v>
      </c>
      <c r="J494" s="346"/>
      <c r="K494" s="354"/>
      <c r="L494" s="254"/>
      <c r="M494" s="233"/>
      <c r="N494" s="238"/>
      <c r="O494" s="255">
        <f t="shared" si="645"/>
        <v>0</v>
      </c>
      <c r="P494" s="256"/>
      <c r="Q494" s="241"/>
      <c r="R494" s="241"/>
      <c r="S494" s="241"/>
      <c r="T494" s="242"/>
    </row>
    <row r="495" spans="1:20" ht="15.75" thickBot="1" x14ac:dyDescent="0.3">
      <c r="A495" s="217"/>
      <c r="B495" s="274"/>
      <c r="C495" s="329"/>
      <c r="D495" s="258"/>
      <c r="E495" s="258"/>
      <c r="F495" s="258"/>
      <c r="G495" s="389"/>
      <c r="H495" s="246"/>
      <c r="I495" s="265">
        <f t="shared" si="686"/>
        <v>0</v>
      </c>
      <c r="J495" s="345" t="e">
        <f t="shared" si="681"/>
        <v>#DIV/0!</v>
      </c>
      <c r="K495" s="352"/>
      <c r="L495" s="261">
        <f t="shared" si="647"/>
        <v>0</v>
      </c>
      <c r="M495" s="258"/>
      <c r="N495" s="261">
        <f t="shared" ref="N495" si="716">IF(M495+M496=2,1,0)</f>
        <v>0</v>
      </c>
      <c r="O495" s="262">
        <f t="shared" si="645"/>
        <v>0</v>
      </c>
      <c r="P495" s="263">
        <f t="shared" ref="P495" si="717">G495*L495*N495</f>
        <v>0</v>
      </c>
      <c r="Q495" s="241">
        <f t="shared" ref="Q453:Q497" si="718">30000*A495</f>
        <v>0</v>
      </c>
      <c r="R495" s="241">
        <f t="shared" si="674"/>
        <v>45508.304312000007</v>
      </c>
      <c r="S495" s="241">
        <f t="shared" si="711"/>
        <v>211</v>
      </c>
      <c r="T495" s="242" t="e">
        <f t="shared" si="689"/>
        <v>#DIV/0!</v>
      </c>
    </row>
    <row r="496" spans="1:20" ht="15.75" thickBot="1" x14ac:dyDescent="0.3">
      <c r="A496" s="217"/>
      <c r="B496" s="274"/>
      <c r="C496" s="330"/>
      <c r="D496" s="233"/>
      <c r="E496" s="233"/>
      <c r="F496" s="233"/>
      <c r="G496" s="390"/>
      <c r="H496" s="235"/>
      <c r="I496" s="265">
        <f t="shared" si="686"/>
        <v>0</v>
      </c>
      <c r="J496" s="346"/>
      <c r="K496" s="354"/>
      <c r="L496" s="254"/>
      <c r="M496" s="233"/>
      <c r="N496" s="238"/>
      <c r="O496" s="255">
        <f t="shared" si="645"/>
        <v>0</v>
      </c>
      <c r="P496" s="256"/>
      <c r="Q496" s="241"/>
      <c r="R496" s="241"/>
      <c r="S496" s="241"/>
      <c r="T496" s="242"/>
    </row>
    <row r="497" spans="1:20" ht="15.75" thickBot="1" x14ac:dyDescent="0.3">
      <c r="A497" s="217"/>
      <c r="B497" s="274"/>
      <c r="C497" s="329"/>
      <c r="D497" s="258"/>
      <c r="E497" s="258"/>
      <c r="F497" s="258"/>
      <c r="G497" s="389"/>
      <c r="H497" s="246"/>
      <c r="I497" s="265">
        <f t="shared" si="686"/>
        <v>0</v>
      </c>
      <c r="J497" s="345" t="e">
        <f t="shared" si="681"/>
        <v>#DIV/0!</v>
      </c>
      <c r="K497" s="352"/>
      <c r="L497" s="261">
        <f t="shared" si="647"/>
        <v>0</v>
      </c>
      <c r="M497" s="258"/>
      <c r="N497" s="261">
        <f t="shared" ref="N497" si="719">IF(M497+M498=2,1,0)</f>
        <v>0</v>
      </c>
      <c r="O497" s="262">
        <f t="shared" ref="O497:O560" si="720">F497*H497*M497</f>
        <v>0</v>
      </c>
      <c r="P497" s="263">
        <f t="shared" ref="P497" si="721">G497*L497*N497</f>
        <v>0</v>
      </c>
      <c r="Q497" s="241">
        <f t="shared" si="718"/>
        <v>0</v>
      </c>
      <c r="R497" s="241">
        <f t="shared" si="674"/>
        <v>45508.304312000007</v>
      </c>
      <c r="S497" s="391"/>
      <c r="T497" s="242" t="e">
        <f t="shared" si="689"/>
        <v>#DIV/0!</v>
      </c>
    </row>
    <row r="498" spans="1:20" ht="15.75" thickBot="1" x14ac:dyDescent="0.3">
      <c r="A498" s="217"/>
      <c r="B498" s="274"/>
      <c r="C498" s="330"/>
      <c r="D498" s="233"/>
      <c r="E498" s="233"/>
      <c r="F498" s="233"/>
      <c r="G498" s="390"/>
      <c r="H498" s="235"/>
      <c r="I498" s="265">
        <f t="shared" si="686"/>
        <v>0</v>
      </c>
      <c r="J498" s="346"/>
      <c r="K498" s="354"/>
      <c r="L498" s="254"/>
      <c r="M498" s="233"/>
      <c r="N498" s="238"/>
      <c r="O498" s="255">
        <f t="shared" si="720"/>
        <v>0</v>
      </c>
      <c r="P498" s="256"/>
      <c r="Q498" s="241"/>
      <c r="R498" s="241"/>
      <c r="S498" s="391"/>
      <c r="T498" s="242"/>
    </row>
    <row r="499" spans="1:20" ht="15.75" thickBot="1" x14ac:dyDescent="0.3">
      <c r="A499" s="217"/>
      <c r="B499" s="274"/>
      <c r="C499" s="329"/>
      <c r="D499" s="258"/>
      <c r="E499" s="258"/>
      <c r="F499" s="258"/>
      <c r="G499" s="389"/>
      <c r="H499" s="246"/>
      <c r="I499" s="265">
        <f t="shared" si="686"/>
        <v>0</v>
      </c>
      <c r="J499" s="345" t="e">
        <f t="shared" si="681"/>
        <v>#DIV/0!</v>
      </c>
      <c r="K499" s="352"/>
      <c r="L499" s="261">
        <f t="shared" ref="L499:L561" si="722">A499*K499</f>
        <v>0</v>
      </c>
      <c r="M499" s="258"/>
      <c r="N499" s="261">
        <f t="shared" ref="N499" si="723">IF(M499+M500=2,1,0)</f>
        <v>0</v>
      </c>
      <c r="O499" s="262">
        <f t="shared" si="720"/>
        <v>0</v>
      </c>
      <c r="P499" s="263">
        <f t="shared" ref="P499" si="724">G499*L499*N499</f>
        <v>0</v>
      </c>
      <c r="Q499" s="391"/>
      <c r="R499" s="391"/>
      <c r="S499" s="391"/>
      <c r="T499" s="242" t="e">
        <f t="shared" si="689"/>
        <v>#DIV/0!</v>
      </c>
    </row>
    <row r="500" spans="1:20" ht="15.75" thickBot="1" x14ac:dyDescent="0.3">
      <c r="A500" s="217"/>
      <c r="B500" s="274"/>
      <c r="C500" s="330"/>
      <c r="D500" s="233"/>
      <c r="E500" s="233"/>
      <c r="F500" s="233"/>
      <c r="G500" s="390"/>
      <c r="H500" s="235"/>
      <c r="I500" s="265">
        <f t="shared" si="686"/>
        <v>0</v>
      </c>
      <c r="J500" s="346"/>
      <c r="K500" s="354"/>
      <c r="L500" s="254"/>
      <c r="M500" s="233"/>
      <c r="N500" s="238"/>
      <c r="O500" s="255">
        <f t="shared" si="720"/>
        <v>0</v>
      </c>
      <c r="P500" s="256"/>
      <c r="Q500" s="391"/>
      <c r="R500" s="391"/>
      <c r="S500" s="391"/>
      <c r="T500" s="242"/>
    </row>
    <row r="501" spans="1:20" ht="15.75" thickBot="1" x14ac:dyDescent="0.3">
      <c r="A501" s="217"/>
      <c r="B501" s="274"/>
      <c r="C501" s="329"/>
      <c r="D501" s="258"/>
      <c r="E501" s="258"/>
      <c r="F501" s="258"/>
      <c r="G501" s="389"/>
      <c r="H501" s="246"/>
      <c r="I501" s="265">
        <f t="shared" si="686"/>
        <v>0</v>
      </c>
      <c r="J501" s="345" t="e">
        <f t="shared" si="681"/>
        <v>#DIV/0!</v>
      </c>
      <c r="K501" s="352"/>
      <c r="L501" s="261">
        <f t="shared" si="722"/>
        <v>0</v>
      </c>
      <c r="M501" s="258"/>
      <c r="N501" s="261">
        <f t="shared" ref="N501" si="725">IF(M501+M502=2,1,0)</f>
        <v>0</v>
      </c>
      <c r="O501" s="262">
        <f t="shared" si="720"/>
        <v>0</v>
      </c>
      <c r="P501" s="263">
        <f t="shared" ref="P501" si="726">G501*L501*N501</f>
        <v>0</v>
      </c>
      <c r="Q501" s="391"/>
      <c r="R501" s="391"/>
      <c r="S501" s="391"/>
      <c r="T501" s="242" t="e">
        <f t="shared" si="689"/>
        <v>#DIV/0!</v>
      </c>
    </row>
    <row r="502" spans="1:20" ht="15.75" thickBot="1" x14ac:dyDescent="0.3">
      <c r="A502" s="217"/>
      <c r="B502" s="274"/>
      <c r="C502" s="330"/>
      <c r="D502" s="233"/>
      <c r="E502" s="233"/>
      <c r="F502" s="233"/>
      <c r="G502" s="390"/>
      <c r="H502" s="235"/>
      <c r="I502" s="265">
        <f t="shared" si="686"/>
        <v>0</v>
      </c>
      <c r="J502" s="346"/>
      <c r="K502" s="354"/>
      <c r="L502" s="254"/>
      <c r="M502" s="233"/>
      <c r="N502" s="238"/>
      <c r="O502" s="255">
        <f t="shared" si="720"/>
        <v>0</v>
      </c>
      <c r="P502" s="256"/>
      <c r="Q502" s="391"/>
      <c r="R502" s="391"/>
      <c r="S502" s="391"/>
      <c r="T502" s="242"/>
    </row>
    <row r="503" spans="1:20" ht="15.75" thickBot="1" x14ac:dyDescent="0.3">
      <c r="A503" s="217"/>
      <c r="B503" s="274"/>
      <c r="C503" s="329"/>
      <c r="D503" s="258"/>
      <c r="E503" s="258"/>
      <c r="F503" s="258"/>
      <c r="G503" s="389"/>
      <c r="H503" s="246"/>
      <c r="I503" s="265">
        <f t="shared" si="686"/>
        <v>0</v>
      </c>
      <c r="J503" s="345" t="e">
        <f t="shared" si="681"/>
        <v>#DIV/0!</v>
      </c>
      <c r="K503" s="352"/>
      <c r="L503" s="261">
        <f t="shared" si="722"/>
        <v>0</v>
      </c>
      <c r="M503" s="258"/>
      <c r="N503" s="261">
        <f t="shared" ref="N503" si="727">IF(M503+M504=2,1,0)</f>
        <v>0</v>
      </c>
      <c r="O503" s="262">
        <f t="shared" si="720"/>
        <v>0</v>
      </c>
      <c r="P503" s="263">
        <f t="shared" ref="P503" si="728">G503*L503*N503</f>
        <v>0</v>
      </c>
      <c r="Q503" s="391"/>
      <c r="R503" s="391"/>
      <c r="S503" s="391"/>
      <c r="T503" s="242" t="e">
        <f t="shared" si="689"/>
        <v>#DIV/0!</v>
      </c>
    </row>
    <row r="504" spans="1:20" ht="15.75" thickBot="1" x14ac:dyDescent="0.3">
      <c r="A504" s="217"/>
      <c r="B504" s="274"/>
      <c r="C504" s="330"/>
      <c r="D504" s="233"/>
      <c r="E504" s="233"/>
      <c r="F504" s="233"/>
      <c r="G504" s="390"/>
      <c r="H504" s="235"/>
      <c r="I504" s="265">
        <f t="shared" si="686"/>
        <v>0</v>
      </c>
      <c r="J504" s="346"/>
      <c r="K504" s="354"/>
      <c r="L504" s="254"/>
      <c r="M504" s="233"/>
      <c r="N504" s="238"/>
      <c r="O504" s="255">
        <f t="shared" si="720"/>
        <v>0</v>
      </c>
      <c r="P504" s="256"/>
      <c r="Q504" s="391"/>
      <c r="R504" s="391"/>
      <c r="S504" s="391"/>
      <c r="T504" s="242"/>
    </row>
    <row r="505" spans="1:20" ht="15.75" thickBot="1" x14ac:dyDescent="0.3">
      <c r="A505" s="217"/>
      <c r="B505" s="274"/>
      <c r="C505" s="329"/>
      <c r="D505" s="258"/>
      <c r="E505" s="258"/>
      <c r="F505" s="258"/>
      <c r="G505" s="389"/>
      <c r="H505" s="246"/>
      <c r="I505" s="265">
        <f t="shared" si="686"/>
        <v>0</v>
      </c>
      <c r="J505" s="345" t="e">
        <f t="shared" si="681"/>
        <v>#DIV/0!</v>
      </c>
      <c r="K505" s="352"/>
      <c r="L505" s="261">
        <f t="shared" si="722"/>
        <v>0</v>
      </c>
      <c r="M505" s="258"/>
      <c r="N505" s="261">
        <f t="shared" ref="N505" si="729">IF(M505+M506=2,1,0)</f>
        <v>0</v>
      </c>
      <c r="O505" s="262">
        <f t="shared" si="720"/>
        <v>0</v>
      </c>
      <c r="P505" s="263">
        <f t="shared" ref="P505" si="730">G505*L505*N505</f>
        <v>0</v>
      </c>
      <c r="Q505" s="392"/>
      <c r="R505" s="392"/>
      <c r="S505" s="392"/>
      <c r="T505" s="242" t="e">
        <f t="shared" si="689"/>
        <v>#DIV/0!</v>
      </c>
    </row>
    <row r="506" spans="1:20" ht="15.75" thickBot="1" x14ac:dyDescent="0.3">
      <c r="A506" s="217"/>
      <c r="B506" s="274"/>
      <c r="C506" s="330"/>
      <c r="D506" s="233"/>
      <c r="E506" s="233"/>
      <c r="F506" s="233"/>
      <c r="G506" s="390"/>
      <c r="H506" s="235"/>
      <c r="I506" s="265">
        <f t="shared" si="686"/>
        <v>0</v>
      </c>
      <c r="J506" s="346"/>
      <c r="K506" s="354"/>
      <c r="L506" s="254"/>
      <c r="M506" s="233"/>
      <c r="N506" s="238"/>
      <c r="O506" s="255">
        <f t="shared" si="720"/>
        <v>0</v>
      </c>
      <c r="P506" s="256"/>
      <c r="Q506" s="392"/>
      <c r="R506" s="392"/>
      <c r="S506" s="392"/>
      <c r="T506" s="242"/>
    </row>
    <row r="507" spans="1:20" ht="15.75" thickBot="1" x14ac:dyDescent="0.3">
      <c r="A507" s="217"/>
      <c r="B507" s="274"/>
      <c r="C507" s="329"/>
      <c r="D507" s="258"/>
      <c r="E507" s="258"/>
      <c r="F507" s="258"/>
      <c r="G507" s="389"/>
      <c r="H507" s="246"/>
      <c r="I507" s="265">
        <f t="shared" si="686"/>
        <v>0</v>
      </c>
      <c r="J507" s="345" t="e">
        <f t="shared" si="681"/>
        <v>#DIV/0!</v>
      </c>
      <c r="K507" s="352"/>
      <c r="L507" s="261">
        <f t="shared" si="722"/>
        <v>0</v>
      </c>
      <c r="M507" s="258"/>
      <c r="N507" s="261">
        <f t="shared" ref="N507" si="731">IF(M507+M508=2,1,0)</f>
        <v>0</v>
      </c>
      <c r="O507" s="262">
        <f t="shared" si="720"/>
        <v>0</v>
      </c>
      <c r="P507" s="263">
        <f t="shared" ref="P507" si="732">G507*L507*N507</f>
        <v>0</v>
      </c>
      <c r="Q507" s="392"/>
      <c r="R507" s="392"/>
      <c r="S507" s="392"/>
      <c r="T507" s="242" t="e">
        <f t="shared" si="689"/>
        <v>#DIV/0!</v>
      </c>
    </row>
    <row r="508" spans="1:20" ht="15.75" thickBot="1" x14ac:dyDescent="0.3">
      <c r="A508" s="217"/>
      <c r="B508" s="274"/>
      <c r="C508" s="330"/>
      <c r="D508" s="233"/>
      <c r="E508" s="233"/>
      <c r="F508" s="233"/>
      <c r="G508" s="390"/>
      <c r="H508" s="235"/>
      <c r="I508" s="265">
        <f t="shared" si="686"/>
        <v>0</v>
      </c>
      <c r="J508" s="346"/>
      <c r="K508" s="354"/>
      <c r="L508" s="254"/>
      <c r="M508" s="233"/>
      <c r="N508" s="238"/>
      <c r="O508" s="255">
        <f t="shared" si="720"/>
        <v>0</v>
      </c>
      <c r="P508" s="256"/>
      <c r="Q508" s="392"/>
      <c r="R508" s="392"/>
      <c r="S508" s="392"/>
      <c r="T508" s="242"/>
    </row>
    <row r="509" spans="1:20" ht="15.75" thickBot="1" x14ac:dyDescent="0.3">
      <c r="A509" s="217"/>
      <c r="B509" s="274"/>
      <c r="C509" s="329"/>
      <c r="D509" s="258"/>
      <c r="E509" s="258"/>
      <c r="F509" s="258"/>
      <c r="G509" s="389"/>
      <c r="H509" s="246"/>
      <c r="I509" s="265">
        <f t="shared" si="686"/>
        <v>0</v>
      </c>
      <c r="J509" s="345" t="e">
        <f t="shared" si="681"/>
        <v>#DIV/0!</v>
      </c>
      <c r="K509" s="352"/>
      <c r="L509" s="261">
        <f t="shared" si="722"/>
        <v>0</v>
      </c>
      <c r="M509" s="258"/>
      <c r="N509" s="261">
        <f t="shared" ref="N509" si="733">IF(M509+M510=2,1,0)</f>
        <v>0</v>
      </c>
      <c r="O509" s="262">
        <f t="shared" si="720"/>
        <v>0</v>
      </c>
      <c r="P509" s="263">
        <f t="shared" ref="P509" si="734">G509*L509*N509</f>
        <v>0</v>
      </c>
      <c r="Q509" s="392"/>
      <c r="R509" s="392"/>
      <c r="S509" s="392"/>
      <c r="T509" s="242" t="e">
        <f t="shared" si="689"/>
        <v>#DIV/0!</v>
      </c>
    </row>
    <row r="510" spans="1:20" ht="15.75" thickBot="1" x14ac:dyDescent="0.3">
      <c r="A510" s="217"/>
      <c r="B510" s="274"/>
      <c r="C510" s="330"/>
      <c r="D510" s="233"/>
      <c r="E510" s="233"/>
      <c r="F510" s="233"/>
      <c r="G510" s="390"/>
      <c r="H510" s="235"/>
      <c r="I510" s="265">
        <f t="shared" si="686"/>
        <v>0</v>
      </c>
      <c r="J510" s="346"/>
      <c r="K510" s="354"/>
      <c r="L510" s="254"/>
      <c r="M510" s="233"/>
      <c r="N510" s="238"/>
      <c r="O510" s="255">
        <f t="shared" si="720"/>
        <v>0</v>
      </c>
      <c r="P510" s="256"/>
      <c r="Q510" s="392"/>
      <c r="R510" s="392"/>
      <c r="S510" s="392"/>
      <c r="T510" s="242"/>
    </row>
    <row r="511" spans="1:20" ht="15.75" thickBot="1" x14ac:dyDescent="0.3">
      <c r="A511" s="217"/>
      <c r="B511" s="274"/>
      <c r="C511" s="329"/>
      <c r="D511" s="258"/>
      <c r="E511" s="258"/>
      <c r="F511" s="258"/>
      <c r="G511" s="389"/>
      <c r="H511" s="246"/>
      <c r="I511" s="265">
        <f t="shared" si="686"/>
        <v>0</v>
      </c>
      <c r="J511" s="345" t="e">
        <f t="shared" si="681"/>
        <v>#DIV/0!</v>
      </c>
      <c r="K511" s="352"/>
      <c r="L511" s="261">
        <f t="shared" si="722"/>
        <v>0</v>
      </c>
      <c r="M511" s="258"/>
      <c r="N511" s="261">
        <f t="shared" ref="N511" si="735">IF(M511+M512=2,1,0)</f>
        <v>0</v>
      </c>
      <c r="O511" s="262">
        <f t="shared" si="720"/>
        <v>0</v>
      </c>
      <c r="P511" s="263">
        <f t="shared" ref="P511" si="736">G511*L511*N511</f>
        <v>0</v>
      </c>
      <c r="Q511" s="392"/>
      <c r="R511" s="392"/>
      <c r="S511" s="392"/>
      <c r="T511" s="242" t="e">
        <f t="shared" si="689"/>
        <v>#DIV/0!</v>
      </c>
    </row>
    <row r="512" spans="1:20" ht="15.75" thickBot="1" x14ac:dyDescent="0.3">
      <c r="A512" s="217"/>
      <c r="B512" s="274"/>
      <c r="C512" s="330"/>
      <c r="D512" s="233"/>
      <c r="E512" s="233"/>
      <c r="F512" s="233"/>
      <c r="G512" s="390"/>
      <c r="H512" s="235"/>
      <c r="I512" s="265">
        <f t="shared" si="686"/>
        <v>0</v>
      </c>
      <c r="J512" s="346"/>
      <c r="K512" s="354"/>
      <c r="L512" s="254"/>
      <c r="M512" s="233"/>
      <c r="N512" s="238"/>
      <c r="O512" s="255">
        <f t="shared" si="720"/>
        <v>0</v>
      </c>
      <c r="P512" s="256"/>
      <c r="Q512" s="392"/>
      <c r="R512" s="392"/>
      <c r="S512" s="392"/>
      <c r="T512" s="242"/>
    </row>
    <row r="513" spans="1:20" ht="15.75" thickBot="1" x14ac:dyDescent="0.3">
      <c r="A513" s="217"/>
      <c r="B513" s="274"/>
      <c r="C513" s="329"/>
      <c r="D513" s="258"/>
      <c r="E513" s="258"/>
      <c r="F513" s="258"/>
      <c r="G513" s="389"/>
      <c r="H513" s="246"/>
      <c r="I513" s="265">
        <f t="shared" si="686"/>
        <v>0</v>
      </c>
      <c r="J513" s="345" t="e">
        <f t="shared" si="681"/>
        <v>#DIV/0!</v>
      </c>
      <c r="K513" s="352"/>
      <c r="L513" s="261">
        <f t="shared" si="722"/>
        <v>0</v>
      </c>
      <c r="M513" s="258"/>
      <c r="N513" s="261">
        <f t="shared" ref="N513" si="737">IF(M513+M514=2,1,0)</f>
        <v>0</v>
      </c>
      <c r="O513" s="262">
        <f t="shared" si="720"/>
        <v>0</v>
      </c>
      <c r="P513" s="263">
        <f t="shared" ref="P513" si="738">G513*L513*N513</f>
        <v>0</v>
      </c>
      <c r="Q513" s="392"/>
      <c r="R513" s="392"/>
      <c r="S513" s="392"/>
      <c r="T513" s="242" t="e">
        <f t="shared" si="689"/>
        <v>#DIV/0!</v>
      </c>
    </row>
    <row r="514" spans="1:20" ht="15.75" thickBot="1" x14ac:dyDescent="0.3">
      <c r="A514" s="217"/>
      <c r="B514" s="274"/>
      <c r="C514" s="330"/>
      <c r="D514" s="233"/>
      <c r="E514" s="233"/>
      <c r="F514" s="233"/>
      <c r="G514" s="390"/>
      <c r="H514" s="235"/>
      <c r="I514" s="265">
        <f t="shared" si="686"/>
        <v>0</v>
      </c>
      <c r="J514" s="346"/>
      <c r="K514" s="354"/>
      <c r="L514" s="254"/>
      <c r="M514" s="233"/>
      <c r="N514" s="238"/>
      <c r="O514" s="255">
        <f t="shared" si="720"/>
        <v>0</v>
      </c>
      <c r="P514" s="256"/>
      <c r="Q514" s="392"/>
      <c r="R514" s="392"/>
      <c r="S514" s="392"/>
      <c r="T514" s="242"/>
    </row>
    <row r="515" spans="1:20" ht="15.75" thickBot="1" x14ac:dyDescent="0.3">
      <c r="A515" s="217"/>
      <c r="B515" s="274"/>
      <c r="C515" s="329"/>
      <c r="D515" s="258"/>
      <c r="E515" s="258"/>
      <c r="F515" s="258"/>
      <c r="G515" s="389"/>
      <c r="H515" s="246"/>
      <c r="I515" s="265">
        <f t="shared" si="686"/>
        <v>0</v>
      </c>
      <c r="J515" s="345" t="e">
        <f t="shared" si="681"/>
        <v>#DIV/0!</v>
      </c>
      <c r="K515" s="352"/>
      <c r="L515" s="261">
        <f t="shared" si="722"/>
        <v>0</v>
      </c>
      <c r="M515" s="258"/>
      <c r="N515" s="261">
        <f t="shared" ref="N515" si="739">IF(M515+M516=2,1,0)</f>
        <v>0</v>
      </c>
      <c r="O515" s="262">
        <f t="shared" si="720"/>
        <v>0</v>
      </c>
      <c r="P515" s="263">
        <f t="shared" ref="P515" si="740">G515*L515*N515</f>
        <v>0</v>
      </c>
      <c r="Q515" s="392"/>
      <c r="R515" s="392"/>
      <c r="S515" s="392"/>
      <c r="T515" s="242" t="e">
        <f t="shared" si="689"/>
        <v>#DIV/0!</v>
      </c>
    </row>
    <row r="516" spans="1:20" ht="15.75" thickBot="1" x14ac:dyDescent="0.3">
      <c r="A516" s="217"/>
      <c r="B516" s="274"/>
      <c r="C516" s="330"/>
      <c r="D516" s="233"/>
      <c r="E516" s="233"/>
      <c r="F516" s="233"/>
      <c r="G516" s="390"/>
      <c r="H516" s="235"/>
      <c r="I516" s="265">
        <f t="shared" si="686"/>
        <v>0</v>
      </c>
      <c r="J516" s="346"/>
      <c r="K516" s="354"/>
      <c r="L516" s="254"/>
      <c r="M516" s="233"/>
      <c r="N516" s="238"/>
      <c r="O516" s="255">
        <f t="shared" si="720"/>
        <v>0</v>
      </c>
      <c r="P516" s="256"/>
      <c r="Q516" s="392"/>
      <c r="R516" s="392"/>
      <c r="S516" s="392"/>
      <c r="T516" s="242"/>
    </row>
    <row r="517" spans="1:20" ht="15.75" thickBot="1" x14ac:dyDescent="0.3">
      <c r="A517" s="217"/>
      <c r="B517" s="274"/>
      <c r="C517" s="329"/>
      <c r="D517" s="258"/>
      <c r="E517" s="258"/>
      <c r="F517" s="258"/>
      <c r="G517" s="389"/>
      <c r="H517" s="246"/>
      <c r="I517" s="265">
        <f t="shared" si="686"/>
        <v>0</v>
      </c>
      <c r="J517" s="345" t="e">
        <f t="shared" si="681"/>
        <v>#DIV/0!</v>
      </c>
      <c r="K517" s="352"/>
      <c r="L517" s="261">
        <f t="shared" si="722"/>
        <v>0</v>
      </c>
      <c r="M517" s="258"/>
      <c r="N517" s="261">
        <f t="shared" ref="N517" si="741">IF(M517+M518=2,1,0)</f>
        <v>0</v>
      </c>
      <c r="O517" s="262">
        <f t="shared" si="720"/>
        <v>0</v>
      </c>
      <c r="P517" s="263">
        <f t="shared" ref="P517" si="742">G517*L517*N517</f>
        <v>0</v>
      </c>
      <c r="Q517" s="392"/>
      <c r="R517" s="392"/>
      <c r="S517" s="392"/>
      <c r="T517" s="242" t="e">
        <f t="shared" si="689"/>
        <v>#DIV/0!</v>
      </c>
    </row>
    <row r="518" spans="1:20" ht="15.75" thickBot="1" x14ac:dyDescent="0.3">
      <c r="A518" s="217"/>
      <c r="B518" s="274"/>
      <c r="C518" s="330"/>
      <c r="D518" s="233"/>
      <c r="E518" s="233"/>
      <c r="F518" s="233"/>
      <c r="G518" s="390"/>
      <c r="H518" s="235"/>
      <c r="I518" s="265">
        <f t="shared" si="686"/>
        <v>0</v>
      </c>
      <c r="J518" s="346"/>
      <c r="K518" s="354"/>
      <c r="L518" s="254"/>
      <c r="M518" s="233"/>
      <c r="N518" s="238"/>
      <c r="O518" s="255">
        <f t="shared" si="720"/>
        <v>0</v>
      </c>
      <c r="P518" s="256"/>
      <c r="Q518" s="392"/>
      <c r="R518" s="392"/>
      <c r="S518" s="392"/>
      <c r="T518" s="242"/>
    </row>
    <row r="519" spans="1:20" ht="15.75" thickBot="1" x14ac:dyDescent="0.3">
      <c r="A519" s="217"/>
      <c r="B519" s="274"/>
      <c r="C519" s="329"/>
      <c r="D519" s="258"/>
      <c r="E519" s="258"/>
      <c r="F519" s="258"/>
      <c r="G519" s="389"/>
      <c r="H519" s="246"/>
      <c r="I519" s="265">
        <f t="shared" si="686"/>
        <v>0</v>
      </c>
      <c r="J519" s="345" t="e">
        <f t="shared" si="681"/>
        <v>#DIV/0!</v>
      </c>
      <c r="K519" s="352"/>
      <c r="L519" s="261">
        <f t="shared" si="722"/>
        <v>0</v>
      </c>
      <c r="M519" s="258"/>
      <c r="N519" s="261">
        <f t="shared" ref="N519" si="743">IF(M519+M520=2,1,0)</f>
        <v>0</v>
      </c>
      <c r="O519" s="262">
        <f t="shared" si="720"/>
        <v>0</v>
      </c>
      <c r="P519" s="263">
        <f t="shared" ref="P519" si="744">G519*L519*N519</f>
        <v>0</v>
      </c>
      <c r="Q519" s="392"/>
      <c r="R519" s="392"/>
      <c r="S519" s="392"/>
      <c r="T519" s="242" t="e">
        <f t="shared" si="689"/>
        <v>#DIV/0!</v>
      </c>
    </row>
    <row r="520" spans="1:20" ht="15.75" thickBot="1" x14ac:dyDescent="0.3">
      <c r="A520" s="217"/>
      <c r="B520" s="274"/>
      <c r="C520" s="330"/>
      <c r="D520" s="233"/>
      <c r="E520" s="233"/>
      <c r="F520" s="233"/>
      <c r="G520" s="390"/>
      <c r="H520" s="235"/>
      <c r="I520" s="265">
        <f t="shared" si="686"/>
        <v>0</v>
      </c>
      <c r="J520" s="346"/>
      <c r="K520" s="354"/>
      <c r="L520" s="254"/>
      <c r="M520" s="233"/>
      <c r="N520" s="238"/>
      <c r="O520" s="255">
        <f t="shared" si="720"/>
        <v>0</v>
      </c>
      <c r="P520" s="256"/>
      <c r="Q520" s="392"/>
      <c r="R520" s="392"/>
      <c r="S520" s="392"/>
      <c r="T520" s="242"/>
    </row>
    <row r="521" spans="1:20" ht="15.75" thickBot="1" x14ac:dyDescent="0.3">
      <c r="A521" s="217"/>
      <c r="B521" s="274"/>
      <c r="C521" s="329"/>
      <c r="D521" s="258"/>
      <c r="E521" s="258"/>
      <c r="F521" s="258"/>
      <c r="G521" s="389"/>
      <c r="H521" s="246"/>
      <c r="I521" s="265">
        <f t="shared" si="686"/>
        <v>0</v>
      </c>
      <c r="J521" s="345" t="e">
        <f t="shared" si="681"/>
        <v>#DIV/0!</v>
      </c>
      <c r="K521" s="352"/>
      <c r="L521" s="261">
        <f t="shared" si="722"/>
        <v>0</v>
      </c>
      <c r="M521" s="258"/>
      <c r="N521" s="261">
        <f t="shared" ref="N521" si="745">IF(M521+M522=2,1,0)</f>
        <v>0</v>
      </c>
      <c r="O521" s="262">
        <f t="shared" si="720"/>
        <v>0</v>
      </c>
      <c r="P521" s="263">
        <f t="shared" ref="P521" si="746">G521*L521*N521</f>
        <v>0</v>
      </c>
      <c r="Q521" s="392"/>
      <c r="R521" s="392"/>
      <c r="S521" s="392"/>
      <c r="T521" s="242" t="e">
        <f t="shared" si="689"/>
        <v>#DIV/0!</v>
      </c>
    </row>
    <row r="522" spans="1:20" ht="15.75" thickBot="1" x14ac:dyDescent="0.3">
      <c r="A522" s="217"/>
      <c r="B522" s="274"/>
      <c r="C522" s="330"/>
      <c r="D522" s="233"/>
      <c r="E522" s="233"/>
      <c r="F522" s="233"/>
      <c r="G522" s="390"/>
      <c r="H522" s="235"/>
      <c r="I522" s="265">
        <f t="shared" si="686"/>
        <v>0</v>
      </c>
      <c r="J522" s="346"/>
      <c r="K522" s="354"/>
      <c r="L522" s="254"/>
      <c r="M522" s="233"/>
      <c r="N522" s="238"/>
      <c r="O522" s="255">
        <f t="shared" si="720"/>
        <v>0</v>
      </c>
      <c r="P522" s="256"/>
      <c r="Q522" s="392"/>
      <c r="R522" s="392"/>
      <c r="S522" s="392"/>
      <c r="T522" s="242"/>
    </row>
    <row r="523" spans="1:20" ht="15.75" thickBot="1" x14ac:dyDescent="0.3">
      <c r="A523" s="217"/>
      <c r="B523" s="274"/>
      <c r="C523" s="329"/>
      <c r="D523" s="258"/>
      <c r="E523" s="258"/>
      <c r="F523" s="258"/>
      <c r="G523" s="389"/>
      <c r="H523" s="246"/>
      <c r="I523" s="265">
        <f t="shared" si="686"/>
        <v>0</v>
      </c>
      <c r="J523" s="345" t="e">
        <f t="shared" si="681"/>
        <v>#DIV/0!</v>
      </c>
      <c r="K523" s="352"/>
      <c r="L523" s="261">
        <f t="shared" si="677"/>
        <v>0</v>
      </c>
      <c r="M523" s="258"/>
      <c r="N523" s="261">
        <f t="shared" ref="N523" si="747">IF(M523+M524=2,1,0)</f>
        <v>0</v>
      </c>
      <c r="O523" s="262">
        <f t="shared" si="720"/>
        <v>0</v>
      </c>
      <c r="P523" s="263">
        <f t="shared" ref="P523" si="748">G523*L523*N523</f>
        <v>0</v>
      </c>
      <c r="Q523" s="392"/>
      <c r="R523" s="392"/>
      <c r="S523" s="392"/>
      <c r="T523" s="242" t="e">
        <f t="shared" si="689"/>
        <v>#DIV/0!</v>
      </c>
    </row>
    <row r="524" spans="1:20" ht="15.75" thickBot="1" x14ac:dyDescent="0.3">
      <c r="A524" s="217"/>
      <c r="B524" s="274"/>
      <c r="C524" s="330"/>
      <c r="D524" s="233"/>
      <c r="E524" s="233"/>
      <c r="F524" s="233"/>
      <c r="G524" s="390"/>
      <c r="H524" s="235"/>
      <c r="I524" s="265">
        <f t="shared" si="686"/>
        <v>0</v>
      </c>
      <c r="J524" s="346"/>
      <c r="K524" s="354"/>
      <c r="L524" s="254"/>
      <c r="M524" s="233"/>
      <c r="N524" s="238"/>
      <c r="O524" s="255">
        <f t="shared" si="720"/>
        <v>0</v>
      </c>
      <c r="P524" s="256"/>
      <c r="Q524" s="392"/>
      <c r="R524" s="392"/>
      <c r="S524" s="392"/>
      <c r="T524" s="242"/>
    </row>
    <row r="525" spans="1:20" ht="15.75" thickBot="1" x14ac:dyDescent="0.3">
      <c r="A525" s="217"/>
      <c r="B525" s="274"/>
      <c r="C525" s="329"/>
      <c r="D525" s="258"/>
      <c r="E525" s="258"/>
      <c r="F525" s="258"/>
      <c r="G525" s="389"/>
      <c r="H525" s="246"/>
      <c r="I525" s="265">
        <f t="shared" si="686"/>
        <v>0</v>
      </c>
      <c r="J525" s="345" t="e">
        <f t="shared" si="681"/>
        <v>#DIV/0!</v>
      </c>
      <c r="K525" s="352"/>
      <c r="L525" s="261">
        <f t="shared" si="722"/>
        <v>0</v>
      </c>
      <c r="M525" s="258"/>
      <c r="N525" s="261">
        <f t="shared" ref="N525" si="749">IF(M525+M526=2,1,0)</f>
        <v>0</v>
      </c>
      <c r="O525" s="262">
        <f t="shared" si="720"/>
        <v>0</v>
      </c>
      <c r="P525" s="263">
        <f t="shared" ref="P525" si="750">G525*L525*N525</f>
        <v>0</v>
      </c>
      <c r="Q525" s="392"/>
      <c r="R525" s="392"/>
      <c r="S525" s="392"/>
      <c r="T525" s="242" t="e">
        <f t="shared" si="689"/>
        <v>#DIV/0!</v>
      </c>
    </row>
    <row r="526" spans="1:20" ht="15.75" thickBot="1" x14ac:dyDescent="0.3">
      <c r="A526" s="217"/>
      <c r="B526" s="274"/>
      <c r="C526" s="330"/>
      <c r="D526" s="233"/>
      <c r="E526" s="233"/>
      <c r="F526" s="233"/>
      <c r="G526" s="390"/>
      <c r="H526" s="235"/>
      <c r="I526" s="265">
        <f t="shared" si="686"/>
        <v>0</v>
      </c>
      <c r="J526" s="346"/>
      <c r="K526" s="354"/>
      <c r="L526" s="254"/>
      <c r="M526" s="233"/>
      <c r="N526" s="238"/>
      <c r="O526" s="255">
        <f t="shared" si="720"/>
        <v>0</v>
      </c>
      <c r="P526" s="256"/>
      <c r="Q526" s="392"/>
      <c r="R526" s="392"/>
      <c r="S526" s="392"/>
      <c r="T526" s="242"/>
    </row>
    <row r="527" spans="1:20" ht="15.75" thickBot="1" x14ac:dyDescent="0.3">
      <c r="A527" s="217"/>
      <c r="B527" s="274"/>
      <c r="C527" s="329"/>
      <c r="D527" s="258"/>
      <c r="E527" s="258"/>
      <c r="F527" s="258"/>
      <c r="G527" s="389"/>
      <c r="H527" s="246"/>
      <c r="I527" s="265">
        <f t="shared" si="686"/>
        <v>0</v>
      </c>
      <c r="J527" s="345" t="e">
        <f t="shared" si="681"/>
        <v>#DIV/0!</v>
      </c>
      <c r="K527" s="352"/>
      <c r="L527" s="261">
        <f t="shared" si="722"/>
        <v>0</v>
      </c>
      <c r="M527" s="258"/>
      <c r="N527" s="261">
        <f t="shared" ref="N527" si="751">IF(M527+M528=2,1,0)</f>
        <v>0</v>
      </c>
      <c r="O527" s="262">
        <f t="shared" si="720"/>
        <v>0</v>
      </c>
      <c r="P527" s="263">
        <f t="shared" ref="P527" si="752">G527*L527*N527</f>
        <v>0</v>
      </c>
      <c r="Q527" s="392"/>
      <c r="R527" s="392"/>
      <c r="S527" s="392"/>
      <c r="T527" s="242" t="e">
        <f t="shared" si="689"/>
        <v>#DIV/0!</v>
      </c>
    </row>
    <row r="528" spans="1:20" ht="15.75" thickBot="1" x14ac:dyDescent="0.3">
      <c r="A528" s="217"/>
      <c r="B528" s="274"/>
      <c r="C528" s="330"/>
      <c r="D528" s="233"/>
      <c r="E528" s="233"/>
      <c r="F528" s="233"/>
      <c r="G528" s="390"/>
      <c r="H528" s="235"/>
      <c r="I528" s="265">
        <f t="shared" si="686"/>
        <v>0</v>
      </c>
      <c r="J528" s="346"/>
      <c r="K528" s="354"/>
      <c r="L528" s="254"/>
      <c r="M528" s="233"/>
      <c r="N528" s="238"/>
      <c r="O528" s="255">
        <f t="shared" si="720"/>
        <v>0</v>
      </c>
      <c r="P528" s="256"/>
      <c r="Q528" s="392"/>
      <c r="R528" s="392"/>
      <c r="S528" s="392"/>
      <c r="T528" s="242"/>
    </row>
    <row r="529" spans="1:20" ht="15.75" thickBot="1" x14ac:dyDescent="0.3">
      <c r="A529" s="217"/>
      <c r="B529" s="274"/>
      <c r="C529" s="329"/>
      <c r="D529" s="258"/>
      <c r="E529" s="258"/>
      <c r="F529" s="258"/>
      <c r="G529" s="389"/>
      <c r="H529" s="246"/>
      <c r="I529" s="265">
        <f t="shared" si="686"/>
        <v>0</v>
      </c>
      <c r="J529" s="345" t="e">
        <f t="shared" ref="J529:J551" si="753">2000/G529</f>
        <v>#DIV/0!</v>
      </c>
      <c r="K529" s="352"/>
      <c r="L529" s="261">
        <f t="shared" si="722"/>
        <v>0</v>
      </c>
      <c r="M529" s="258"/>
      <c r="N529" s="261">
        <f t="shared" ref="N529" si="754">IF(M529+M530=2,1,0)</f>
        <v>0</v>
      </c>
      <c r="O529" s="262">
        <f t="shared" si="720"/>
        <v>0</v>
      </c>
      <c r="P529" s="263">
        <f t="shared" ref="P529" si="755">G529*L529*N529</f>
        <v>0</v>
      </c>
      <c r="Q529" s="392"/>
      <c r="R529" s="392"/>
      <c r="S529" s="392"/>
      <c r="T529" s="242" t="e">
        <f t="shared" si="689"/>
        <v>#DIV/0!</v>
      </c>
    </row>
    <row r="530" spans="1:20" ht="15.75" thickBot="1" x14ac:dyDescent="0.3">
      <c r="A530" s="217"/>
      <c r="B530" s="274"/>
      <c r="C530" s="330"/>
      <c r="D530" s="233"/>
      <c r="E530" s="233"/>
      <c r="F530" s="233"/>
      <c r="G530" s="390"/>
      <c r="H530" s="235"/>
      <c r="I530" s="265">
        <f t="shared" si="686"/>
        <v>0</v>
      </c>
      <c r="J530" s="346"/>
      <c r="K530" s="354"/>
      <c r="L530" s="254"/>
      <c r="M530" s="233"/>
      <c r="N530" s="238"/>
      <c r="O530" s="255">
        <f t="shared" si="720"/>
        <v>0</v>
      </c>
      <c r="P530" s="256"/>
      <c r="Q530" s="392"/>
      <c r="R530" s="392"/>
      <c r="S530" s="392"/>
      <c r="T530" s="242"/>
    </row>
    <row r="531" spans="1:20" ht="15.75" thickBot="1" x14ac:dyDescent="0.3">
      <c r="A531" s="217"/>
      <c r="B531" s="274"/>
      <c r="C531" s="329"/>
      <c r="D531" s="258"/>
      <c r="E531" s="258"/>
      <c r="F531" s="258"/>
      <c r="G531" s="389"/>
      <c r="H531" s="246"/>
      <c r="I531" s="265">
        <f t="shared" si="686"/>
        <v>0</v>
      </c>
      <c r="J531" s="345" t="e">
        <f t="shared" si="753"/>
        <v>#DIV/0!</v>
      </c>
      <c r="K531" s="352"/>
      <c r="L531" s="261">
        <f t="shared" si="722"/>
        <v>0</v>
      </c>
      <c r="M531" s="258"/>
      <c r="N531" s="261">
        <f t="shared" ref="N531" si="756">IF(M531+M532=2,1,0)</f>
        <v>0</v>
      </c>
      <c r="O531" s="262">
        <f t="shared" si="720"/>
        <v>0</v>
      </c>
      <c r="P531" s="263">
        <f t="shared" ref="P531" si="757">G531*L531*N531</f>
        <v>0</v>
      </c>
      <c r="Q531" s="392"/>
      <c r="R531" s="392"/>
      <c r="S531" s="392"/>
      <c r="T531" s="242" t="e">
        <f t="shared" si="689"/>
        <v>#DIV/0!</v>
      </c>
    </row>
    <row r="532" spans="1:20" ht="15.75" thickBot="1" x14ac:dyDescent="0.3">
      <c r="A532" s="217"/>
      <c r="B532" s="274"/>
      <c r="C532" s="330"/>
      <c r="D532" s="233"/>
      <c r="E532" s="233"/>
      <c r="F532" s="233"/>
      <c r="G532" s="390"/>
      <c r="H532" s="235"/>
      <c r="I532" s="265">
        <f t="shared" si="686"/>
        <v>0</v>
      </c>
      <c r="J532" s="346"/>
      <c r="K532" s="354"/>
      <c r="L532" s="254"/>
      <c r="M532" s="233"/>
      <c r="N532" s="238"/>
      <c r="O532" s="255">
        <f t="shared" si="720"/>
        <v>0</v>
      </c>
      <c r="P532" s="256"/>
      <c r="Q532" s="392"/>
      <c r="R532" s="392"/>
      <c r="S532" s="392"/>
      <c r="T532" s="242"/>
    </row>
    <row r="533" spans="1:20" ht="15.75" thickBot="1" x14ac:dyDescent="0.3">
      <c r="A533" s="217"/>
      <c r="B533" s="274"/>
      <c r="C533" s="329"/>
      <c r="D533" s="258"/>
      <c r="E533" s="258"/>
      <c r="F533" s="258"/>
      <c r="G533" s="389"/>
      <c r="H533" s="246"/>
      <c r="I533" s="265">
        <f t="shared" ref="I533:I596" si="758">H533*B533</f>
        <v>0</v>
      </c>
      <c r="J533" s="345" t="e">
        <f t="shared" si="753"/>
        <v>#DIV/0!</v>
      </c>
      <c r="K533" s="352"/>
      <c r="L533" s="261">
        <f t="shared" si="722"/>
        <v>0</v>
      </c>
      <c r="M533" s="258"/>
      <c r="N533" s="261">
        <f t="shared" ref="N533" si="759">IF(M533+M534=2,1,0)</f>
        <v>0</v>
      </c>
      <c r="O533" s="262">
        <f t="shared" si="720"/>
        <v>0</v>
      </c>
      <c r="P533" s="263">
        <f t="shared" ref="P533" si="760">G533*L533*N533</f>
        <v>0</v>
      </c>
      <c r="Q533" s="392"/>
      <c r="R533" s="392"/>
      <c r="S533" s="392"/>
      <c r="T533" s="242" t="e">
        <f t="shared" ref="T533:T595" si="761">((R533-Q533)/Q533)*100</f>
        <v>#DIV/0!</v>
      </c>
    </row>
    <row r="534" spans="1:20" ht="15.75" thickBot="1" x14ac:dyDescent="0.3">
      <c r="A534" s="217"/>
      <c r="B534" s="274"/>
      <c r="C534" s="330"/>
      <c r="D534" s="233"/>
      <c r="E534" s="233"/>
      <c r="F534" s="233"/>
      <c r="G534" s="390"/>
      <c r="H534" s="235"/>
      <c r="I534" s="265">
        <f t="shared" si="758"/>
        <v>0</v>
      </c>
      <c r="J534" s="346"/>
      <c r="K534" s="354"/>
      <c r="L534" s="254"/>
      <c r="M534" s="233"/>
      <c r="N534" s="238"/>
      <c r="O534" s="255">
        <f t="shared" si="720"/>
        <v>0</v>
      </c>
      <c r="P534" s="256"/>
      <c r="Q534" s="392"/>
      <c r="R534" s="392"/>
      <c r="S534" s="392"/>
      <c r="T534" s="242"/>
    </row>
    <row r="535" spans="1:20" ht="15.75" thickBot="1" x14ac:dyDescent="0.3">
      <c r="A535" s="217"/>
      <c r="B535" s="274"/>
      <c r="C535" s="329"/>
      <c r="D535" s="258"/>
      <c r="E535" s="258"/>
      <c r="F535" s="258"/>
      <c r="G535" s="389"/>
      <c r="H535" s="246"/>
      <c r="I535" s="265">
        <f t="shared" si="758"/>
        <v>0</v>
      </c>
      <c r="J535" s="345" t="e">
        <f t="shared" si="753"/>
        <v>#DIV/0!</v>
      </c>
      <c r="K535" s="352"/>
      <c r="L535" s="261">
        <f t="shared" si="722"/>
        <v>0</v>
      </c>
      <c r="M535" s="258"/>
      <c r="N535" s="261">
        <f t="shared" ref="N535" si="762">IF(M535+M536=2,1,0)</f>
        <v>0</v>
      </c>
      <c r="O535" s="262">
        <f t="shared" si="720"/>
        <v>0</v>
      </c>
      <c r="P535" s="263">
        <f t="shared" ref="P535" si="763">G535*L535*N535</f>
        <v>0</v>
      </c>
      <c r="Q535" s="392"/>
      <c r="R535" s="392"/>
      <c r="S535" s="392"/>
      <c r="T535" s="242" t="e">
        <f t="shared" si="761"/>
        <v>#DIV/0!</v>
      </c>
    </row>
    <row r="536" spans="1:20" ht="15.75" thickBot="1" x14ac:dyDescent="0.3">
      <c r="A536" s="217"/>
      <c r="B536" s="274"/>
      <c r="C536" s="330"/>
      <c r="D536" s="233"/>
      <c r="E536" s="233"/>
      <c r="F536" s="233"/>
      <c r="G536" s="390"/>
      <c r="H536" s="235"/>
      <c r="I536" s="265">
        <f t="shared" si="758"/>
        <v>0</v>
      </c>
      <c r="J536" s="346"/>
      <c r="K536" s="354"/>
      <c r="L536" s="254"/>
      <c r="M536" s="233"/>
      <c r="N536" s="238"/>
      <c r="O536" s="255">
        <f t="shared" si="720"/>
        <v>0</v>
      </c>
      <c r="P536" s="256"/>
      <c r="Q536" s="392"/>
      <c r="R536" s="392"/>
      <c r="S536" s="392"/>
      <c r="T536" s="242"/>
    </row>
    <row r="537" spans="1:20" ht="15.75" thickBot="1" x14ac:dyDescent="0.3">
      <c r="A537" s="217"/>
      <c r="B537" s="274"/>
      <c r="C537" s="329"/>
      <c r="D537" s="258"/>
      <c r="E537" s="258"/>
      <c r="F537" s="258"/>
      <c r="G537" s="389"/>
      <c r="H537" s="246"/>
      <c r="I537" s="265">
        <f t="shared" si="758"/>
        <v>0</v>
      </c>
      <c r="J537" s="345" t="e">
        <f t="shared" si="753"/>
        <v>#DIV/0!</v>
      </c>
      <c r="K537" s="352"/>
      <c r="L537" s="261">
        <f t="shared" si="722"/>
        <v>0</v>
      </c>
      <c r="M537" s="258"/>
      <c r="N537" s="261">
        <f t="shared" ref="N537" si="764">IF(M537+M538=2,1,0)</f>
        <v>0</v>
      </c>
      <c r="O537" s="262">
        <f t="shared" si="720"/>
        <v>0</v>
      </c>
      <c r="P537" s="263">
        <f t="shared" ref="P537" si="765">G537*L537*N537</f>
        <v>0</v>
      </c>
      <c r="Q537" s="392"/>
      <c r="R537" s="392"/>
      <c r="S537" s="392"/>
      <c r="T537" s="242" t="e">
        <f t="shared" si="761"/>
        <v>#DIV/0!</v>
      </c>
    </row>
    <row r="538" spans="1:20" ht="15.75" thickBot="1" x14ac:dyDescent="0.3">
      <c r="A538" s="217"/>
      <c r="B538" s="274"/>
      <c r="C538" s="330"/>
      <c r="D538" s="233"/>
      <c r="E538" s="233"/>
      <c r="F538" s="233"/>
      <c r="G538" s="390"/>
      <c r="H538" s="235"/>
      <c r="I538" s="265">
        <f t="shared" si="758"/>
        <v>0</v>
      </c>
      <c r="J538" s="346"/>
      <c r="K538" s="354"/>
      <c r="L538" s="254"/>
      <c r="M538" s="233"/>
      <c r="N538" s="238"/>
      <c r="O538" s="255">
        <f t="shared" si="720"/>
        <v>0</v>
      </c>
      <c r="P538" s="256"/>
      <c r="Q538" s="392"/>
      <c r="R538" s="392"/>
      <c r="S538" s="392"/>
      <c r="T538" s="242"/>
    </row>
    <row r="539" spans="1:20" ht="15.75" thickBot="1" x14ac:dyDescent="0.3">
      <c r="A539" s="217"/>
      <c r="B539" s="274"/>
      <c r="C539" s="329"/>
      <c r="D539" s="258"/>
      <c r="E539" s="258"/>
      <c r="F539" s="258"/>
      <c r="G539" s="389"/>
      <c r="H539" s="246"/>
      <c r="I539" s="265">
        <f t="shared" si="758"/>
        <v>0</v>
      </c>
      <c r="J539" s="345" t="e">
        <f t="shared" si="753"/>
        <v>#DIV/0!</v>
      </c>
      <c r="K539" s="352"/>
      <c r="L539" s="261">
        <f t="shared" si="722"/>
        <v>0</v>
      </c>
      <c r="M539" s="258"/>
      <c r="N539" s="261">
        <f t="shared" ref="N539" si="766">IF(M539+M540=2,1,0)</f>
        <v>0</v>
      </c>
      <c r="O539" s="262">
        <f t="shared" si="720"/>
        <v>0</v>
      </c>
      <c r="P539" s="263">
        <f t="shared" ref="P539" si="767">G539*L539*N539</f>
        <v>0</v>
      </c>
      <c r="Q539" s="392"/>
      <c r="R539" s="392"/>
      <c r="S539" s="392"/>
      <c r="T539" s="242" t="e">
        <f t="shared" si="761"/>
        <v>#DIV/0!</v>
      </c>
    </row>
    <row r="540" spans="1:20" ht="15.75" thickBot="1" x14ac:dyDescent="0.3">
      <c r="A540" s="217"/>
      <c r="B540" s="274"/>
      <c r="C540" s="330"/>
      <c r="D540" s="233"/>
      <c r="E540" s="233"/>
      <c r="F540" s="233"/>
      <c r="G540" s="390"/>
      <c r="H540" s="235"/>
      <c r="I540" s="265">
        <f t="shared" si="758"/>
        <v>0</v>
      </c>
      <c r="J540" s="346"/>
      <c r="K540" s="354"/>
      <c r="L540" s="254"/>
      <c r="M540" s="233"/>
      <c r="N540" s="238"/>
      <c r="O540" s="255">
        <f t="shared" si="720"/>
        <v>0</v>
      </c>
      <c r="P540" s="256"/>
      <c r="Q540" s="392"/>
      <c r="R540" s="392"/>
      <c r="S540" s="392"/>
      <c r="T540" s="242"/>
    </row>
    <row r="541" spans="1:20" ht="15.75" thickBot="1" x14ac:dyDescent="0.3">
      <c r="A541" s="217"/>
      <c r="B541" s="274"/>
      <c r="C541" s="329"/>
      <c r="D541" s="258"/>
      <c r="E541" s="258"/>
      <c r="F541" s="258"/>
      <c r="G541" s="389"/>
      <c r="H541" s="246"/>
      <c r="I541" s="265">
        <f t="shared" si="758"/>
        <v>0</v>
      </c>
      <c r="J541" s="345" t="e">
        <f t="shared" si="753"/>
        <v>#DIV/0!</v>
      </c>
      <c r="K541" s="352"/>
      <c r="L541" s="261">
        <f t="shared" si="722"/>
        <v>0</v>
      </c>
      <c r="M541" s="258"/>
      <c r="N541" s="261">
        <f t="shared" ref="N541" si="768">IF(M541+M542=2,1,0)</f>
        <v>0</v>
      </c>
      <c r="O541" s="262">
        <f t="shared" si="720"/>
        <v>0</v>
      </c>
      <c r="P541" s="263">
        <f t="shared" ref="P541" si="769">G541*L541*N541</f>
        <v>0</v>
      </c>
      <c r="Q541" s="392"/>
      <c r="R541" s="392"/>
      <c r="S541" s="392"/>
      <c r="T541" s="242" t="e">
        <f t="shared" si="761"/>
        <v>#DIV/0!</v>
      </c>
    </row>
    <row r="542" spans="1:20" ht="15.75" thickBot="1" x14ac:dyDescent="0.3">
      <c r="A542" s="217"/>
      <c r="B542" s="274"/>
      <c r="C542" s="330"/>
      <c r="D542" s="233"/>
      <c r="E542" s="233"/>
      <c r="F542" s="233"/>
      <c r="G542" s="390"/>
      <c r="H542" s="235"/>
      <c r="I542" s="265">
        <f t="shared" si="758"/>
        <v>0</v>
      </c>
      <c r="J542" s="346"/>
      <c r="K542" s="354"/>
      <c r="L542" s="254"/>
      <c r="M542" s="233"/>
      <c r="N542" s="238"/>
      <c r="O542" s="255">
        <f t="shared" si="720"/>
        <v>0</v>
      </c>
      <c r="P542" s="256"/>
      <c r="Q542" s="392"/>
      <c r="R542" s="392"/>
      <c r="S542" s="392"/>
      <c r="T542" s="242"/>
    </row>
    <row r="543" spans="1:20" ht="15.75" thickBot="1" x14ac:dyDescent="0.3">
      <c r="A543" s="217"/>
      <c r="B543" s="274"/>
      <c r="C543" s="329"/>
      <c r="D543" s="258"/>
      <c r="E543" s="258"/>
      <c r="F543" s="258"/>
      <c r="G543" s="389"/>
      <c r="H543" s="246"/>
      <c r="I543" s="265">
        <f t="shared" si="758"/>
        <v>0</v>
      </c>
      <c r="J543" s="345" t="e">
        <f t="shared" si="753"/>
        <v>#DIV/0!</v>
      </c>
      <c r="K543" s="352"/>
      <c r="L543" s="261">
        <f t="shared" si="722"/>
        <v>0</v>
      </c>
      <c r="M543" s="258"/>
      <c r="N543" s="261">
        <f t="shared" ref="N543" si="770">IF(M543+M544=2,1,0)</f>
        <v>0</v>
      </c>
      <c r="O543" s="262">
        <f t="shared" si="720"/>
        <v>0</v>
      </c>
      <c r="P543" s="263">
        <f t="shared" ref="P543" si="771">G543*L543*N543</f>
        <v>0</v>
      </c>
      <c r="Q543" s="392"/>
      <c r="R543" s="392"/>
      <c r="S543" s="392"/>
      <c r="T543" s="242" t="e">
        <f t="shared" si="761"/>
        <v>#DIV/0!</v>
      </c>
    </row>
    <row r="544" spans="1:20" ht="15.75" thickBot="1" x14ac:dyDescent="0.3">
      <c r="A544" s="217"/>
      <c r="B544" s="274"/>
      <c r="C544" s="330"/>
      <c r="D544" s="233"/>
      <c r="E544" s="233"/>
      <c r="F544" s="233"/>
      <c r="G544" s="390"/>
      <c r="H544" s="235"/>
      <c r="I544" s="265">
        <f t="shared" si="758"/>
        <v>0</v>
      </c>
      <c r="J544" s="346"/>
      <c r="K544" s="354"/>
      <c r="L544" s="254"/>
      <c r="M544" s="233"/>
      <c r="N544" s="238"/>
      <c r="O544" s="255">
        <f t="shared" si="720"/>
        <v>0</v>
      </c>
      <c r="P544" s="256"/>
      <c r="Q544" s="392"/>
      <c r="R544" s="392"/>
      <c r="S544" s="392"/>
      <c r="T544" s="242"/>
    </row>
    <row r="545" spans="1:20" ht="15.75" thickBot="1" x14ac:dyDescent="0.3">
      <c r="A545" s="217"/>
      <c r="B545" s="274"/>
      <c r="C545" s="329"/>
      <c r="D545" s="258"/>
      <c r="E545" s="258"/>
      <c r="F545" s="258"/>
      <c r="G545" s="389"/>
      <c r="H545" s="246"/>
      <c r="I545" s="265">
        <f t="shared" si="758"/>
        <v>0</v>
      </c>
      <c r="J545" s="345" t="e">
        <f t="shared" si="753"/>
        <v>#DIV/0!</v>
      </c>
      <c r="K545" s="352"/>
      <c r="L545" s="261">
        <f t="shared" si="722"/>
        <v>0</v>
      </c>
      <c r="M545" s="258"/>
      <c r="N545" s="261">
        <f t="shared" ref="N545" si="772">IF(M545+M546=2,1,0)</f>
        <v>0</v>
      </c>
      <c r="O545" s="262">
        <f t="shared" si="720"/>
        <v>0</v>
      </c>
      <c r="P545" s="263">
        <f t="shared" ref="P545" si="773">G545*L545*N545</f>
        <v>0</v>
      </c>
      <c r="Q545" s="392"/>
      <c r="R545" s="392"/>
      <c r="S545" s="392"/>
      <c r="T545" s="242" t="e">
        <f t="shared" si="761"/>
        <v>#DIV/0!</v>
      </c>
    </row>
    <row r="546" spans="1:20" ht="15.75" thickBot="1" x14ac:dyDescent="0.3">
      <c r="A546" s="217"/>
      <c r="B546" s="274"/>
      <c r="C546" s="330"/>
      <c r="D546" s="233"/>
      <c r="E546" s="233"/>
      <c r="F546" s="233"/>
      <c r="G546" s="390"/>
      <c r="H546" s="235"/>
      <c r="I546" s="265">
        <f t="shared" si="758"/>
        <v>0</v>
      </c>
      <c r="J546" s="346"/>
      <c r="K546" s="354"/>
      <c r="L546" s="254"/>
      <c r="M546" s="233"/>
      <c r="N546" s="238"/>
      <c r="O546" s="255">
        <f t="shared" si="720"/>
        <v>0</v>
      </c>
      <c r="P546" s="256"/>
      <c r="Q546" s="392"/>
      <c r="R546" s="392"/>
      <c r="S546" s="392"/>
      <c r="T546" s="242"/>
    </row>
    <row r="547" spans="1:20" ht="15.75" thickBot="1" x14ac:dyDescent="0.3">
      <c r="A547" s="217"/>
      <c r="B547" s="274"/>
      <c r="C547" s="329"/>
      <c r="D547" s="258"/>
      <c r="E547" s="258"/>
      <c r="F547" s="258"/>
      <c r="G547" s="389"/>
      <c r="H547" s="246"/>
      <c r="I547" s="265">
        <f t="shared" si="758"/>
        <v>0</v>
      </c>
      <c r="J547" s="345" t="e">
        <f t="shared" si="753"/>
        <v>#DIV/0!</v>
      </c>
      <c r="K547" s="352"/>
      <c r="L547" s="261">
        <f t="shared" si="722"/>
        <v>0</v>
      </c>
      <c r="M547" s="258"/>
      <c r="N547" s="261">
        <f t="shared" ref="N547" si="774">IF(M547+M548=2,1,0)</f>
        <v>0</v>
      </c>
      <c r="O547" s="262">
        <f t="shared" si="720"/>
        <v>0</v>
      </c>
      <c r="P547" s="263">
        <f t="shared" ref="P547" si="775">G547*L547*N547</f>
        <v>0</v>
      </c>
      <c r="Q547" s="392"/>
      <c r="R547" s="392"/>
      <c r="S547" s="392"/>
      <c r="T547" s="242" t="e">
        <f t="shared" si="761"/>
        <v>#DIV/0!</v>
      </c>
    </row>
    <row r="548" spans="1:20" ht="15.75" thickBot="1" x14ac:dyDescent="0.3">
      <c r="A548" s="217"/>
      <c r="B548" s="274"/>
      <c r="C548" s="330"/>
      <c r="D548" s="233"/>
      <c r="E548" s="233"/>
      <c r="F548" s="233"/>
      <c r="G548" s="390"/>
      <c r="H548" s="235"/>
      <c r="I548" s="265">
        <f t="shared" si="758"/>
        <v>0</v>
      </c>
      <c r="J548" s="346"/>
      <c r="K548" s="354"/>
      <c r="L548" s="254"/>
      <c r="M548" s="233"/>
      <c r="N548" s="238"/>
      <c r="O548" s="255">
        <f t="shared" si="720"/>
        <v>0</v>
      </c>
      <c r="P548" s="256"/>
      <c r="Q548" s="392"/>
      <c r="R548" s="392"/>
      <c r="S548" s="392"/>
      <c r="T548" s="242"/>
    </row>
    <row r="549" spans="1:20" ht="15.75" thickBot="1" x14ac:dyDescent="0.3">
      <c r="A549" s="217"/>
      <c r="B549" s="274"/>
      <c r="C549" s="329"/>
      <c r="D549" s="258"/>
      <c r="E549" s="258"/>
      <c r="F549" s="258"/>
      <c r="G549" s="389"/>
      <c r="H549" s="246"/>
      <c r="I549" s="265">
        <f t="shared" si="758"/>
        <v>0</v>
      </c>
      <c r="J549" s="345" t="e">
        <f t="shared" si="753"/>
        <v>#DIV/0!</v>
      </c>
      <c r="K549" s="352"/>
      <c r="L549" s="261">
        <f t="shared" si="722"/>
        <v>0</v>
      </c>
      <c r="M549" s="258"/>
      <c r="N549" s="261">
        <f t="shared" ref="N549" si="776">IF(M549+M550=2,1,0)</f>
        <v>0</v>
      </c>
      <c r="O549" s="262">
        <f t="shared" si="720"/>
        <v>0</v>
      </c>
      <c r="P549" s="263">
        <f t="shared" ref="P549" si="777">G549*L549*N549</f>
        <v>0</v>
      </c>
      <c r="Q549" s="392"/>
      <c r="R549" s="392"/>
      <c r="S549" s="392"/>
      <c r="T549" s="242" t="e">
        <f t="shared" si="761"/>
        <v>#DIV/0!</v>
      </c>
    </row>
    <row r="550" spans="1:20" ht="15.75" thickBot="1" x14ac:dyDescent="0.3">
      <c r="A550" s="217"/>
      <c r="B550" s="274"/>
      <c r="C550" s="330"/>
      <c r="D550" s="233"/>
      <c r="E550" s="233"/>
      <c r="F550" s="233"/>
      <c r="G550" s="390"/>
      <c r="H550" s="235"/>
      <c r="I550" s="265">
        <f t="shared" si="758"/>
        <v>0</v>
      </c>
      <c r="J550" s="346"/>
      <c r="K550" s="354"/>
      <c r="L550" s="254"/>
      <c r="M550" s="233"/>
      <c r="N550" s="238"/>
      <c r="O550" s="255">
        <f t="shared" si="720"/>
        <v>0</v>
      </c>
      <c r="P550" s="256"/>
      <c r="Q550" s="392"/>
      <c r="R550" s="392"/>
      <c r="S550" s="392"/>
      <c r="T550" s="242"/>
    </row>
    <row r="551" spans="1:20" ht="15.75" thickBot="1" x14ac:dyDescent="0.3">
      <c r="A551" s="217"/>
      <c r="B551" s="274"/>
      <c r="C551" s="329"/>
      <c r="D551" s="258"/>
      <c r="E551" s="258"/>
      <c r="F551" s="258"/>
      <c r="G551" s="389"/>
      <c r="H551" s="246"/>
      <c r="I551" s="265">
        <f t="shared" si="758"/>
        <v>0</v>
      </c>
      <c r="J551" s="345" t="e">
        <f t="shared" si="753"/>
        <v>#DIV/0!</v>
      </c>
      <c r="K551" s="352"/>
      <c r="L551" s="261">
        <f t="shared" si="722"/>
        <v>0</v>
      </c>
      <c r="M551" s="258"/>
      <c r="N551" s="261">
        <f t="shared" ref="N551" si="778">IF(M551+M552=2,1,0)</f>
        <v>0</v>
      </c>
      <c r="O551" s="262">
        <f t="shared" si="720"/>
        <v>0</v>
      </c>
      <c r="P551" s="263">
        <f t="shared" ref="P551" si="779">G551*L551*N551</f>
        <v>0</v>
      </c>
      <c r="Q551" s="392"/>
      <c r="R551" s="392"/>
      <c r="S551" s="392"/>
      <c r="T551" s="242" t="e">
        <f t="shared" si="761"/>
        <v>#DIV/0!</v>
      </c>
    </row>
    <row r="552" spans="1:20" ht="15.75" thickBot="1" x14ac:dyDescent="0.3">
      <c r="A552" s="217"/>
      <c r="B552" s="274"/>
      <c r="C552" s="330"/>
      <c r="D552" s="233"/>
      <c r="E552" s="233"/>
      <c r="F552" s="233"/>
      <c r="G552" s="390"/>
      <c r="H552" s="235"/>
      <c r="I552" s="265">
        <f t="shared" si="758"/>
        <v>0</v>
      </c>
      <c r="J552" s="346"/>
      <c r="K552" s="354"/>
      <c r="L552" s="254"/>
      <c r="M552" s="233"/>
      <c r="N552" s="238"/>
      <c r="O552" s="255">
        <f t="shared" si="720"/>
        <v>0</v>
      </c>
      <c r="P552" s="256"/>
      <c r="Q552" s="392"/>
      <c r="R552" s="392"/>
      <c r="S552" s="392"/>
      <c r="T552" s="242"/>
    </row>
    <row r="553" spans="1:20" ht="15.75" thickBot="1" x14ac:dyDescent="0.3">
      <c r="A553" s="217"/>
      <c r="B553" s="274"/>
      <c r="C553" s="329"/>
      <c r="D553" s="258"/>
      <c r="E553" s="258"/>
      <c r="F553" s="258"/>
      <c r="G553" s="389"/>
      <c r="H553" s="246"/>
      <c r="I553" s="265">
        <f t="shared" si="758"/>
        <v>0</v>
      </c>
      <c r="J553" s="247"/>
      <c r="K553" s="352"/>
      <c r="L553" s="261">
        <f t="shared" ref="L553:L613" si="780">A553*K553</f>
        <v>0</v>
      </c>
      <c r="M553" s="258"/>
      <c r="N553" s="261">
        <f t="shared" ref="N553" si="781">IF(M553+M554=2,1,0)</f>
        <v>0</v>
      </c>
      <c r="O553" s="262">
        <f t="shared" si="720"/>
        <v>0</v>
      </c>
      <c r="P553" s="263">
        <f t="shared" ref="P553" si="782">G553*L553*N553</f>
        <v>0</v>
      </c>
      <c r="Q553" s="392"/>
      <c r="R553" s="392"/>
      <c r="S553" s="392"/>
      <c r="T553" s="242" t="e">
        <f t="shared" si="761"/>
        <v>#DIV/0!</v>
      </c>
    </row>
    <row r="554" spans="1:20" ht="15.75" thickBot="1" x14ac:dyDescent="0.3">
      <c r="A554" s="217"/>
      <c r="B554" s="274"/>
      <c r="C554" s="330"/>
      <c r="D554" s="233"/>
      <c r="E554" s="233"/>
      <c r="F554" s="233"/>
      <c r="G554" s="390"/>
      <c r="H554" s="235"/>
      <c r="I554" s="265">
        <f t="shared" si="758"/>
        <v>0</v>
      </c>
      <c r="J554" s="223"/>
      <c r="K554" s="354"/>
      <c r="L554" s="254"/>
      <c r="M554" s="233"/>
      <c r="N554" s="238"/>
      <c r="O554" s="255">
        <f t="shared" si="720"/>
        <v>0</v>
      </c>
      <c r="P554" s="256"/>
      <c r="Q554" s="392"/>
      <c r="R554" s="392"/>
      <c r="S554" s="392"/>
      <c r="T554" s="242"/>
    </row>
    <row r="555" spans="1:20" ht="15.75" thickBot="1" x14ac:dyDescent="0.3">
      <c r="A555" s="217"/>
      <c r="B555" s="274"/>
      <c r="C555" s="329"/>
      <c r="D555" s="258"/>
      <c r="E555" s="258"/>
      <c r="F555" s="258"/>
      <c r="G555" s="389"/>
      <c r="H555" s="246"/>
      <c r="I555" s="265">
        <f t="shared" si="758"/>
        <v>0</v>
      </c>
      <c r="J555" s="247"/>
      <c r="K555" s="352"/>
      <c r="L555" s="261">
        <f t="shared" si="722"/>
        <v>0</v>
      </c>
      <c r="M555" s="258"/>
      <c r="N555" s="261">
        <f t="shared" ref="N555" si="783">IF(M555+M556=2,1,0)</f>
        <v>0</v>
      </c>
      <c r="O555" s="262">
        <f t="shared" si="720"/>
        <v>0</v>
      </c>
      <c r="P555" s="263">
        <f t="shared" ref="P555" si="784">G555*L555*N555</f>
        <v>0</v>
      </c>
      <c r="Q555" s="392"/>
      <c r="R555" s="392"/>
      <c r="S555" s="392"/>
      <c r="T555" s="242" t="e">
        <f t="shared" si="761"/>
        <v>#DIV/0!</v>
      </c>
    </row>
    <row r="556" spans="1:20" ht="15.75" thickBot="1" x14ac:dyDescent="0.3">
      <c r="A556" s="217"/>
      <c r="B556" s="274"/>
      <c r="C556" s="330"/>
      <c r="D556" s="233"/>
      <c r="E556" s="233"/>
      <c r="F556" s="233"/>
      <c r="G556" s="390"/>
      <c r="H556" s="235"/>
      <c r="I556" s="265">
        <f t="shared" si="758"/>
        <v>0</v>
      </c>
      <c r="J556" s="223"/>
      <c r="K556" s="354"/>
      <c r="L556" s="254"/>
      <c r="M556" s="233"/>
      <c r="N556" s="238"/>
      <c r="O556" s="255">
        <f t="shared" si="720"/>
        <v>0</v>
      </c>
      <c r="P556" s="256"/>
      <c r="Q556" s="392"/>
      <c r="R556" s="392"/>
      <c r="S556" s="392"/>
      <c r="T556" s="242"/>
    </row>
    <row r="557" spans="1:20" ht="15.75" thickBot="1" x14ac:dyDescent="0.3">
      <c r="A557" s="217"/>
      <c r="B557" s="274"/>
      <c r="C557" s="329"/>
      <c r="D557" s="258"/>
      <c r="E557" s="258"/>
      <c r="F557" s="258"/>
      <c r="G557" s="389"/>
      <c r="H557" s="246"/>
      <c r="I557" s="265">
        <f t="shared" si="758"/>
        <v>0</v>
      </c>
      <c r="J557" s="247"/>
      <c r="K557" s="352"/>
      <c r="L557" s="261">
        <f t="shared" si="722"/>
        <v>0</v>
      </c>
      <c r="M557" s="258"/>
      <c r="N557" s="261">
        <f t="shared" ref="N557" si="785">IF(M557+M558=2,1,0)</f>
        <v>0</v>
      </c>
      <c r="O557" s="262">
        <f t="shared" si="720"/>
        <v>0</v>
      </c>
      <c r="P557" s="263">
        <f t="shared" ref="P557" si="786">G557*L557*N557</f>
        <v>0</v>
      </c>
      <c r="Q557" s="392"/>
      <c r="R557" s="392"/>
      <c r="S557" s="392"/>
      <c r="T557" s="242" t="e">
        <f t="shared" si="761"/>
        <v>#DIV/0!</v>
      </c>
    </row>
    <row r="558" spans="1:20" ht="15.75" thickBot="1" x14ac:dyDescent="0.3">
      <c r="A558" s="217"/>
      <c r="B558" s="274"/>
      <c r="C558" s="330"/>
      <c r="D558" s="233"/>
      <c r="E558" s="233"/>
      <c r="F558" s="233"/>
      <c r="G558" s="390"/>
      <c r="H558" s="235"/>
      <c r="I558" s="265">
        <f t="shared" si="758"/>
        <v>0</v>
      </c>
      <c r="J558" s="223"/>
      <c r="K558" s="354"/>
      <c r="L558" s="254"/>
      <c r="M558" s="233"/>
      <c r="N558" s="238"/>
      <c r="O558" s="255">
        <f t="shared" si="720"/>
        <v>0</v>
      </c>
      <c r="P558" s="256"/>
      <c r="Q558" s="392"/>
      <c r="R558" s="392"/>
      <c r="S558" s="392"/>
      <c r="T558" s="242"/>
    </row>
    <row r="559" spans="1:20" ht="15.75" thickBot="1" x14ac:dyDescent="0.3">
      <c r="A559" s="217"/>
      <c r="B559" s="274"/>
      <c r="C559" s="329"/>
      <c r="D559" s="258"/>
      <c r="E559" s="258"/>
      <c r="F559" s="258"/>
      <c r="G559" s="389"/>
      <c r="H559" s="246"/>
      <c r="I559" s="265">
        <f t="shared" si="758"/>
        <v>0</v>
      </c>
      <c r="J559" s="247"/>
      <c r="K559" s="352"/>
      <c r="L559" s="261">
        <f t="shared" si="722"/>
        <v>0</v>
      </c>
      <c r="M559" s="258"/>
      <c r="N559" s="261">
        <f t="shared" ref="N559" si="787">IF(M559+M560=2,1,0)</f>
        <v>0</v>
      </c>
      <c r="O559" s="262">
        <f t="shared" si="720"/>
        <v>0</v>
      </c>
      <c r="P559" s="263">
        <f t="shared" ref="P559" si="788">G559*L559*N559</f>
        <v>0</v>
      </c>
      <c r="Q559" s="392"/>
      <c r="R559" s="392"/>
      <c r="S559" s="392"/>
      <c r="T559" s="242" t="e">
        <f t="shared" si="761"/>
        <v>#DIV/0!</v>
      </c>
    </row>
    <row r="560" spans="1:20" ht="15.75" thickBot="1" x14ac:dyDescent="0.3">
      <c r="A560" s="217"/>
      <c r="B560" s="274"/>
      <c r="C560" s="330"/>
      <c r="D560" s="233"/>
      <c r="E560" s="233"/>
      <c r="F560" s="233"/>
      <c r="G560" s="390"/>
      <c r="H560" s="235"/>
      <c r="I560" s="265">
        <f t="shared" si="758"/>
        <v>0</v>
      </c>
      <c r="J560" s="223"/>
      <c r="K560" s="354"/>
      <c r="L560" s="254"/>
      <c r="M560" s="233"/>
      <c r="N560" s="238"/>
      <c r="O560" s="255">
        <f t="shared" si="720"/>
        <v>0</v>
      </c>
      <c r="P560" s="256"/>
      <c r="Q560" s="392"/>
      <c r="R560" s="392"/>
      <c r="S560" s="392"/>
      <c r="T560" s="242"/>
    </row>
    <row r="561" spans="1:20" ht="15.75" thickBot="1" x14ac:dyDescent="0.3">
      <c r="A561" s="217"/>
      <c r="B561" s="274"/>
      <c r="C561" s="329"/>
      <c r="D561" s="258"/>
      <c r="E561" s="258"/>
      <c r="F561" s="258"/>
      <c r="G561" s="389"/>
      <c r="H561" s="246"/>
      <c r="I561" s="265">
        <f t="shared" si="758"/>
        <v>0</v>
      </c>
      <c r="J561" s="247"/>
      <c r="K561" s="352"/>
      <c r="L561" s="261">
        <f t="shared" si="722"/>
        <v>0</v>
      </c>
      <c r="M561" s="258"/>
      <c r="N561" s="261">
        <f t="shared" ref="N561" si="789">IF(M561+M562=2,1,0)</f>
        <v>0</v>
      </c>
      <c r="O561" s="262">
        <f t="shared" ref="O561:O624" si="790">F561*H561*M561</f>
        <v>0</v>
      </c>
      <c r="P561" s="263">
        <f t="shared" ref="P561" si="791">G561*L561*N561</f>
        <v>0</v>
      </c>
      <c r="Q561" s="392"/>
      <c r="R561" s="392"/>
      <c r="S561" s="392"/>
      <c r="T561" s="242" t="e">
        <f t="shared" si="761"/>
        <v>#DIV/0!</v>
      </c>
    </row>
    <row r="562" spans="1:20" ht="15.75" thickBot="1" x14ac:dyDescent="0.3">
      <c r="A562" s="217"/>
      <c r="B562" s="274"/>
      <c r="C562" s="330"/>
      <c r="D562" s="233"/>
      <c r="E562" s="233"/>
      <c r="F562" s="233"/>
      <c r="G562" s="390"/>
      <c r="H562" s="235"/>
      <c r="I562" s="265">
        <f t="shared" si="758"/>
        <v>0</v>
      </c>
      <c r="J562" s="223"/>
      <c r="K562" s="354"/>
      <c r="L562" s="254"/>
      <c r="M562" s="233"/>
      <c r="N562" s="238"/>
      <c r="O562" s="255">
        <f t="shared" si="790"/>
        <v>0</v>
      </c>
      <c r="P562" s="256"/>
      <c r="Q562" s="392"/>
      <c r="R562" s="392"/>
      <c r="S562" s="392"/>
      <c r="T562" s="242"/>
    </row>
    <row r="563" spans="1:20" ht="15.75" thickBot="1" x14ac:dyDescent="0.3">
      <c r="A563" s="217"/>
      <c r="B563" s="274"/>
      <c r="C563" s="329"/>
      <c r="D563" s="258"/>
      <c r="E563" s="258"/>
      <c r="F563" s="258"/>
      <c r="G563" s="389"/>
      <c r="H563" s="246"/>
      <c r="I563" s="265">
        <f t="shared" si="758"/>
        <v>0</v>
      </c>
      <c r="J563" s="247"/>
      <c r="K563" s="352"/>
      <c r="L563" s="261">
        <f t="shared" ref="L563:L625" si="792">A563*K563</f>
        <v>0</v>
      </c>
      <c r="M563" s="258"/>
      <c r="N563" s="261">
        <f t="shared" ref="N563" si="793">IF(M563+M564=2,1,0)</f>
        <v>0</v>
      </c>
      <c r="O563" s="262">
        <f t="shared" si="790"/>
        <v>0</v>
      </c>
      <c r="P563" s="263">
        <f t="shared" ref="P563" si="794">G563*L563*N563</f>
        <v>0</v>
      </c>
      <c r="Q563" s="392"/>
      <c r="R563" s="392"/>
      <c r="S563" s="392"/>
      <c r="T563" s="242" t="e">
        <f t="shared" si="761"/>
        <v>#DIV/0!</v>
      </c>
    </row>
    <row r="564" spans="1:20" ht="15.75" thickBot="1" x14ac:dyDescent="0.3">
      <c r="A564" s="217"/>
      <c r="B564" s="274"/>
      <c r="C564" s="330"/>
      <c r="D564" s="233"/>
      <c r="E564" s="233"/>
      <c r="F564" s="233"/>
      <c r="G564" s="390"/>
      <c r="H564" s="235"/>
      <c r="I564" s="265">
        <f t="shared" si="758"/>
        <v>0</v>
      </c>
      <c r="J564" s="223"/>
      <c r="K564" s="354"/>
      <c r="L564" s="254"/>
      <c r="M564" s="233"/>
      <c r="N564" s="238"/>
      <c r="O564" s="255">
        <f t="shared" si="790"/>
        <v>0</v>
      </c>
      <c r="P564" s="256"/>
      <c r="Q564" s="392"/>
      <c r="R564" s="392"/>
      <c r="S564" s="392"/>
      <c r="T564" s="242"/>
    </row>
    <row r="565" spans="1:20" ht="15.75" thickBot="1" x14ac:dyDescent="0.3">
      <c r="A565" s="217"/>
      <c r="B565" s="274"/>
      <c r="C565" s="329"/>
      <c r="D565" s="258"/>
      <c r="E565" s="258"/>
      <c r="F565" s="258"/>
      <c r="G565" s="389"/>
      <c r="H565" s="246"/>
      <c r="I565" s="265">
        <f t="shared" si="758"/>
        <v>0</v>
      </c>
      <c r="K565" s="352"/>
      <c r="L565" s="261">
        <f t="shared" si="792"/>
        <v>0</v>
      </c>
      <c r="M565" s="258"/>
      <c r="N565" s="261">
        <f t="shared" ref="N565" si="795">IF(M565+M566=2,1,0)</f>
        <v>0</v>
      </c>
      <c r="O565" s="262">
        <f t="shared" si="790"/>
        <v>0</v>
      </c>
      <c r="P565" s="263">
        <f t="shared" ref="P565" si="796">G565*L565*N565</f>
        <v>0</v>
      </c>
      <c r="Q565" s="392"/>
      <c r="R565" s="392"/>
      <c r="S565" s="392"/>
      <c r="T565" s="242" t="e">
        <f t="shared" si="761"/>
        <v>#DIV/0!</v>
      </c>
    </row>
    <row r="566" spans="1:20" ht="15.75" thickBot="1" x14ac:dyDescent="0.3">
      <c r="A566" s="217"/>
      <c r="B566" s="274"/>
      <c r="C566" s="330"/>
      <c r="D566" s="233"/>
      <c r="E566" s="233"/>
      <c r="F566" s="233"/>
      <c r="G566" s="390"/>
      <c r="H566" s="235"/>
      <c r="I566" s="265">
        <f t="shared" si="758"/>
        <v>0</v>
      </c>
      <c r="K566" s="354"/>
      <c r="L566" s="254"/>
      <c r="M566" s="233"/>
      <c r="N566" s="238"/>
      <c r="O566" s="255">
        <f t="shared" si="790"/>
        <v>0</v>
      </c>
      <c r="P566" s="256"/>
      <c r="Q566" s="392"/>
      <c r="R566" s="392"/>
      <c r="S566" s="392"/>
      <c r="T566" s="242"/>
    </row>
    <row r="567" spans="1:20" ht="15.75" thickBot="1" x14ac:dyDescent="0.3">
      <c r="A567" s="217"/>
      <c r="B567" s="274"/>
      <c r="C567" s="329"/>
      <c r="D567" s="258"/>
      <c r="E567" s="258"/>
      <c r="F567" s="258"/>
      <c r="G567" s="389"/>
      <c r="H567" s="246"/>
      <c r="I567" s="265">
        <f t="shared" si="758"/>
        <v>0</v>
      </c>
      <c r="K567" s="352"/>
      <c r="L567" s="261">
        <f t="shared" si="792"/>
        <v>0</v>
      </c>
      <c r="M567" s="258"/>
      <c r="N567" s="261">
        <f t="shared" ref="N567" si="797">IF(M567+M568=2,1,0)</f>
        <v>0</v>
      </c>
      <c r="O567" s="262">
        <f t="shared" si="790"/>
        <v>0</v>
      </c>
      <c r="P567" s="263">
        <f t="shared" ref="P567" si="798">G567*L567*N567</f>
        <v>0</v>
      </c>
      <c r="Q567" s="392"/>
      <c r="R567" s="392"/>
      <c r="S567" s="392"/>
      <c r="T567" s="242" t="e">
        <f t="shared" si="761"/>
        <v>#DIV/0!</v>
      </c>
    </row>
    <row r="568" spans="1:20" ht="15.75" thickBot="1" x14ac:dyDescent="0.3">
      <c r="A568" s="217"/>
      <c r="B568" s="274"/>
      <c r="C568" s="330"/>
      <c r="D568" s="233"/>
      <c r="E568" s="233"/>
      <c r="F568" s="233"/>
      <c r="G568" s="390"/>
      <c r="H568" s="235"/>
      <c r="I568" s="265">
        <f t="shared" si="758"/>
        <v>0</v>
      </c>
      <c r="K568" s="354"/>
      <c r="L568" s="254"/>
      <c r="M568" s="233"/>
      <c r="N568" s="238"/>
      <c r="O568" s="255">
        <f t="shared" si="790"/>
        <v>0</v>
      </c>
      <c r="P568" s="256"/>
      <c r="Q568" s="392"/>
      <c r="R568" s="392"/>
      <c r="S568" s="392"/>
      <c r="T568" s="242"/>
    </row>
    <row r="569" spans="1:20" ht="15.75" thickBot="1" x14ac:dyDescent="0.3">
      <c r="A569" s="217"/>
      <c r="B569" s="274"/>
      <c r="C569" s="329"/>
      <c r="D569" s="258"/>
      <c r="E569" s="258"/>
      <c r="F569" s="258"/>
      <c r="G569" s="389"/>
      <c r="H569" s="246"/>
      <c r="I569" s="265">
        <f t="shared" si="758"/>
        <v>0</v>
      </c>
      <c r="K569" s="352"/>
      <c r="L569" s="261">
        <f t="shared" si="792"/>
        <v>0</v>
      </c>
      <c r="M569" s="258"/>
      <c r="N569" s="261">
        <f t="shared" ref="N569" si="799">IF(M569+M570=2,1,0)</f>
        <v>0</v>
      </c>
      <c r="O569" s="262">
        <f t="shared" si="790"/>
        <v>0</v>
      </c>
      <c r="P569" s="263">
        <f t="shared" ref="P569" si="800">G569*L569*N569</f>
        <v>0</v>
      </c>
      <c r="Q569" s="392"/>
      <c r="R569" s="392"/>
      <c r="S569" s="392"/>
      <c r="T569" s="242" t="e">
        <f t="shared" si="761"/>
        <v>#DIV/0!</v>
      </c>
    </row>
    <row r="570" spans="1:20" ht="15.75" thickBot="1" x14ac:dyDescent="0.3">
      <c r="A570" s="217"/>
      <c r="B570" s="274"/>
      <c r="C570" s="330"/>
      <c r="D570" s="233"/>
      <c r="E570" s="233"/>
      <c r="F570" s="233"/>
      <c r="G570" s="390"/>
      <c r="H570" s="235"/>
      <c r="I570" s="265">
        <f t="shared" si="758"/>
        <v>0</v>
      </c>
      <c r="K570" s="354"/>
      <c r="L570" s="254"/>
      <c r="M570" s="233"/>
      <c r="N570" s="238"/>
      <c r="O570" s="255">
        <f t="shared" si="790"/>
        <v>0</v>
      </c>
      <c r="P570" s="256"/>
      <c r="Q570" s="392"/>
      <c r="R570" s="392"/>
      <c r="S570" s="392"/>
      <c r="T570" s="242"/>
    </row>
    <row r="571" spans="1:20" ht="15.75" thickBot="1" x14ac:dyDescent="0.3">
      <c r="A571" s="217"/>
      <c r="B571" s="274"/>
      <c r="C571" s="329"/>
      <c r="D571" s="258"/>
      <c r="E571" s="258"/>
      <c r="F571" s="258"/>
      <c r="G571" s="389"/>
      <c r="H571" s="246"/>
      <c r="I571" s="265">
        <f t="shared" si="758"/>
        <v>0</v>
      </c>
      <c r="K571" s="352"/>
      <c r="L571" s="261">
        <f t="shared" si="792"/>
        <v>0</v>
      </c>
      <c r="M571" s="258"/>
      <c r="N571" s="261">
        <f t="shared" ref="N571" si="801">IF(M571+M572=2,1,0)</f>
        <v>0</v>
      </c>
      <c r="O571" s="262">
        <f t="shared" si="790"/>
        <v>0</v>
      </c>
      <c r="P571" s="263">
        <f t="shared" ref="P571" si="802">G571*L571*N571</f>
        <v>0</v>
      </c>
      <c r="Q571" s="392"/>
      <c r="R571" s="392"/>
      <c r="S571" s="392"/>
      <c r="T571" s="242" t="e">
        <f t="shared" si="761"/>
        <v>#DIV/0!</v>
      </c>
    </row>
    <row r="572" spans="1:20" ht="15.75" thickBot="1" x14ac:dyDescent="0.3">
      <c r="A572" s="217"/>
      <c r="B572" s="274"/>
      <c r="C572" s="330"/>
      <c r="D572" s="233"/>
      <c r="E572" s="233"/>
      <c r="F572" s="233"/>
      <c r="G572" s="390"/>
      <c r="H572" s="235"/>
      <c r="I572" s="265">
        <f t="shared" si="758"/>
        <v>0</v>
      </c>
      <c r="K572" s="354"/>
      <c r="L572" s="254"/>
      <c r="M572" s="233"/>
      <c r="N572" s="238"/>
      <c r="O572" s="255">
        <f t="shared" si="790"/>
        <v>0</v>
      </c>
      <c r="P572" s="256"/>
      <c r="Q572" s="392"/>
      <c r="R572" s="392"/>
      <c r="S572" s="392"/>
      <c r="T572" s="242"/>
    </row>
    <row r="573" spans="1:20" ht="15.75" thickBot="1" x14ac:dyDescent="0.3">
      <c r="A573" s="217"/>
      <c r="B573" s="274"/>
      <c r="C573" s="329"/>
      <c r="D573" s="258"/>
      <c r="E573" s="258"/>
      <c r="F573" s="258"/>
      <c r="G573" s="389"/>
      <c r="H573" s="246"/>
      <c r="I573" s="265">
        <f t="shared" si="758"/>
        <v>0</v>
      </c>
      <c r="K573" s="352"/>
      <c r="L573" s="261">
        <f t="shared" si="792"/>
        <v>0</v>
      </c>
      <c r="M573" s="258"/>
      <c r="N573" s="261">
        <f t="shared" ref="N573" si="803">IF(M573+M574=2,1,0)</f>
        <v>0</v>
      </c>
      <c r="O573" s="262">
        <f t="shared" si="790"/>
        <v>0</v>
      </c>
      <c r="P573" s="263">
        <f t="shared" ref="P573" si="804">G573*L573*N573</f>
        <v>0</v>
      </c>
      <c r="Q573" s="392"/>
      <c r="R573" s="392"/>
      <c r="S573" s="392"/>
      <c r="T573" s="242" t="e">
        <f t="shared" si="761"/>
        <v>#DIV/0!</v>
      </c>
    </row>
    <row r="574" spans="1:20" ht="15.75" thickBot="1" x14ac:dyDescent="0.3">
      <c r="A574" s="217"/>
      <c r="B574" s="274"/>
      <c r="C574" s="330"/>
      <c r="D574" s="233"/>
      <c r="E574" s="233"/>
      <c r="F574" s="233"/>
      <c r="G574" s="390"/>
      <c r="H574" s="235"/>
      <c r="I574" s="265">
        <f t="shared" si="758"/>
        <v>0</v>
      </c>
      <c r="K574" s="354"/>
      <c r="L574" s="254"/>
      <c r="M574" s="233"/>
      <c r="N574" s="238"/>
      <c r="O574" s="255">
        <f t="shared" si="790"/>
        <v>0</v>
      </c>
      <c r="P574" s="256"/>
      <c r="Q574" s="392"/>
      <c r="R574" s="392"/>
      <c r="S574" s="392"/>
      <c r="T574" s="242"/>
    </row>
    <row r="575" spans="1:20" ht="15.75" thickBot="1" x14ac:dyDescent="0.3">
      <c r="A575" s="217"/>
      <c r="B575" s="274"/>
      <c r="C575" s="329"/>
      <c r="D575" s="258"/>
      <c r="E575" s="258"/>
      <c r="F575" s="258"/>
      <c r="G575" s="389"/>
      <c r="H575" s="246"/>
      <c r="I575" s="265">
        <f t="shared" si="758"/>
        <v>0</v>
      </c>
      <c r="K575" s="352"/>
      <c r="L575" s="261">
        <f t="shared" si="792"/>
        <v>0</v>
      </c>
      <c r="M575" s="258"/>
      <c r="N575" s="261">
        <f t="shared" ref="N575" si="805">IF(M575+M576=2,1,0)</f>
        <v>0</v>
      </c>
      <c r="O575" s="262">
        <f t="shared" si="790"/>
        <v>0</v>
      </c>
      <c r="P575" s="263">
        <f t="shared" ref="P575" si="806">G575*L575*N575</f>
        <v>0</v>
      </c>
      <c r="Q575" s="392"/>
      <c r="R575" s="392"/>
      <c r="S575" s="392"/>
      <c r="T575" s="242" t="e">
        <f t="shared" si="761"/>
        <v>#DIV/0!</v>
      </c>
    </row>
    <row r="576" spans="1:20" ht="15.75" thickBot="1" x14ac:dyDescent="0.3">
      <c r="A576" s="217"/>
      <c r="B576" s="274"/>
      <c r="C576" s="330"/>
      <c r="D576" s="233"/>
      <c r="E576" s="233"/>
      <c r="F576" s="233"/>
      <c r="G576" s="390"/>
      <c r="H576" s="235"/>
      <c r="I576" s="265">
        <f t="shared" si="758"/>
        <v>0</v>
      </c>
      <c r="K576" s="354"/>
      <c r="L576" s="254"/>
      <c r="M576" s="233"/>
      <c r="N576" s="238"/>
      <c r="O576" s="255">
        <f t="shared" si="790"/>
        <v>0</v>
      </c>
      <c r="P576" s="256"/>
      <c r="Q576" s="392"/>
      <c r="R576" s="392"/>
      <c r="S576" s="392"/>
      <c r="T576" s="242"/>
    </row>
    <row r="577" spans="1:20" ht="15.75" thickBot="1" x14ac:dyDescent="0.3">
      <c r="A577" s="217"/>
      <c r="B577" s="274"/>
      <c r="C577" s="329"/>
      <c r="D577" s="258"/>
      <c r="E577" s="258"/>
      <c r="F577" s="258"/>
      <c r="G577" s="389"/>
      <c r="H577" s="246"/>
      <c r="I577" s="265">
        <f t="shared" si="758"/>
        <v>0</v>
      </c>
      <c r="K577" s="352"/>
      <c r="L577" s="261">
        <f t="shared" si="792"/>
        <v>0</v>
      </c>
      <c r="M577" s="258"/>
      <c r="N577" s="261">
        <f t="shared" ref="N577" si="807">IF(M577+M578=2,1,0)</f>
        <v>0</v>
      </c>
      <c r="O577" s="262">
        <f t="shared" si="790"/>
        <v>0</v>
      </c>
      <c r="P577" s="263">
        <f t="shared" ref="P577" si="808">G577*L577*N577</f>
        <v>0</v>
      </c>
      <c r="Q577" s="392"/>
      <c r="R577" s="392"/>
      <c r="S577" s="392"/>
      <c r="T577" s="242" t="e">
        <f t="shared" si="761"/>
        <v>#DIV/0!</v>
      </c>
    </row>
    <row r="578" spans="1:20" ht="15.75" thickBot="1" x14ac:dyDescent="0.3">
      <c r="A578" s="217"/>
      <c r="B578" s="274"/>
      <c r="C578" s="330"/>
      <c r="D578" s="233"/>
      <c r="E578" s="233"/>
      <c r="F578" s="233"/>
      <c r="G578" s="390"/>
      <c r="H578" s="235"/>
      <c r="I578" s="265">
        <f t="shared" si="758"/>
        <v>0</v>
      </c>
      <c r="K578" s="354"/>
      <c r="L578" s="254"/>
      <c r="M578" s="233"/>
      <c r="N578" s="238"/>
      <c r="O578" s="255">
        <f t="shared" si="790"/>
        <v>0</v>
      </c>
      <c r="P578" s="256"/>
      <c r="Q578" s="392"/>
      <c r="R578" s="392"/>
      <c r="S578" s="392"/>
      <c r="T578" s="242"/>
    </row>
    <row r="579" spans="1:20" ht="15.75" thickBot="1" x14ac:dyDescent="0.3">
      <c r="A579" s="217"/>
      <c r="B579" s="274"/>
      <c r="C579" s="329"/>
      <c r="D579" s="258"/>
      <c r="E579" s="258"/>
      <c r="F579" s="258"/>
      <c r="G579" s="389"/>
      <c r="H579" s="246"/>
      <c r="I579" s="265">
        <f t="shared" si="758"/>
        <v>0</v>
      </c>
      <c r="K579" s="352"/>
      <c r="L579" s="261">
        <f t="shared" si="792"/>
        <v>0</v>
      </c>
      <c r="M579" s="258"/>
      <c r="N579" s="261">
        <f t="shared" ref="N579" si="809">IF(M579+M580=2,1,0)</f>
        <v>0</v>
      </c>
      <c r="O579" s="262">
        <f t="shared" si="790"/>
        <v>0</v>
      </c>
      <c r="P579" s="263">
        <f t="shared" ref="P579" si="810">G579*L579*N579</f>
        <v>0</v>
      </c>
      <c r="Q579" s="392"/>
      <c r="R579" s="392"/>
      <c r="S579" s="392"/>
      <c r="T579" s="242" t="e">
        <f t="shared" si="761"/>
        <v>#DIV/0!</v>
      </c>
    </row>
    <row r="580" spans="1:20" ht="15.75" thickBot="1" x14ac:dyDescent="0.3">
      <c r="A580" s="217"/>
      <c r="B580" s="274"/>
      <c r="C580" s="330"/>
      <c r="D580" s="233"/>
      <c r="E580" s="233"/>
      <c r="F580" s="233"/>
      <c r="G580" s="390"/>
      <c r="H580" s="235"/>
      <c r="I580" s="265">
        <f t="shared" si="758"/>
        <v>0</v>
      </c>
      <c r="K580" s="354"/>
      <c r="L580" s="254"/>
      <c r="M580" s="233"/>
      <c r="N580" s="238"/>
      <c r="O580" s="255">
        <f t="shared" si="790"/>
        <v>0</v>
      </c>
      <c r="P580" s="256"/>
      <c r="Q580" s="392"/>
      <c r="R580" s="392"/>
      <c r="S580" s="392"/>
      <c r="T580" s="242"/>
    </row>
    <row r="581" spans="1:20" ht="15.75" thickBot="1" x14ac:dyDescent="0.3">
      <c r="A581" s="217"/>
      <c r="B581" s="274"/>
      <c r="C581" s="329"/>
      <c r="D581" s="258"/>
      <c r="E581" s="258"/>
      <c r="F581" s="258"/>
      <c r="G581" s="389"/>
      <c r="H581" s="246"/>
      <c r="I581" s="265">
        <f t="shared" si="758"/>
        <v>0</v>
      </c>
      <c r="K581" s="352"/>
      <c r="L581" s="261">
        <f t="shared" si="792"/>
        <v>0</v>
      </c>
      <c r="M581" s="258"/>
      <c r="N581" s="261">
        <f t="shared" ref="N581" si="811">IF(M581+M582=2,1,0)</f>
        <v>0</v>
      </c>
      <c r="O581" s="262">
        <f t="shared" si="790"/>
        <v>0</v>
      </c>
      <c r="P581" s="263">
        <f t="shared" ref="P581" si="812">G581*L581*N581</f>
        <v>0</v>
      </c>
      <c r="Q581" s="392"/>
      <c r="R581" s="392"/>
      <c r="S581" s="392"/>
      <c r="T581" s="242" t="e">
        <f t="shared" si="761"/>
        <v>#DIV/0!</v>
      </c>
    </row>
    <row r="582" spans="1:20" ht="15.75" thickBot="1" x14ac:dyDescent="0.3">
      <c r="A582" s="217"/>
      <c r="B582" s="274"/>
      <c r="C582" s="330"/>
      <c r="D582" s="233"/>
      <c r="E582" s="233"/>
      <c r="F582" s="233"/>
      <c r="G582" s="390"/>
      <c r="H582" s="235"/>
      <c r="I582" s="265">
        <f t="shared" si="758"/>
        <v>0</v>
      </c>
      <c r="K582" s="354"/>
      <c r="L582" s="254"/>
      <c r="M582" s="233"/>
      <c r="N582" s="238"/>
      <c r="O582" s="255">
        <f t="shared" si="790"/>
        <v>0</v>
      </c>
      <c r="P582" s="256"/>
      <c r="Q582" s="392"/>
      <c r="R582" s="392"/>
      <c r="S582" s="392"/>
      <c r="T582" s="242"/>
    </row>
    <row r="583" spans="1:20" ht="15.75" thickBot="1" x14ac:dyDescent="0.3">
      <c r="A583" s="217"/>
      <c r="B583" s="274"/>
      <c r="C583" s="329"/>
      <c r="D583" s="258"/>
      <c r="E583" s="258"/>
      <c r="F583" s="258"/>
      <c r="G583" s="389"/>
      <c r="H583" s="246"/>
      <c r="I583" s="265">
        <f t="shared" si="758"/>
        <v>0</v>
      </c>
      <c r="K583" s="352"/>
      <c r="L583" s="261">
        <f t="shared" si="780"/>
        <v>0</v>
      </c>
      <c r="M583" s="258"/>
      <c r="N583" s="261">
        <f t="shared" ref="N583" si="813">IF(M583+M584=2,1,0)</f>
        <v>0</v>
      </c>
      <c r="O583" s="262">
        <f t="shared" si="790"/>
        <v>0</v>
      </c>
      <c r="P583" s="263">
        <f t="shared" ref="P583" si="814">G583*L583*N583</f>
        <v>0</v>
      </c>
      <c r="Q583" s="392"/>
      <c r="R583" s="392"/>
      <c r="S583" s="392"/>
      <c r="T583" s="242" t="e">
        <f t="shared" si="761"/>
        <v>#DIV/0!</v>
      </c>
    </row>
    <row r="584" spans="1:20" ht="15.75" thickBot="1" x14ac:dyDescent="0.3">
      <c r="A584" s="217"/>
      <c r="B584" s="274"/>
      <c r="C584" s="330"/>
      <c r="D584" s="233"/>
      <c r="E584" s="233"/>
      <c r="F584" s="233"/>
      <c r="G584" s="390"/>
      <c r="H584" s="235"/>
      <c r="I584" s="265">
        <f t="shared" si="758"/>
        <v>0</v>
      </c>
      <c r="K584" s="354"/>
      <c r="L584" s="254"/>
      <c r="M584" s="233"/>
      <c r="N584" s="238"/>
      <c r="O584" s="255">
        <f t="shared" si="790"/>
        <v>0</v>
      </c>
      <c r="P584" s="256"/>
      <c r="Q584" s="392"/>
      <c r="R584" s="392"/>
      <c r="S584" s="392"/>
      <c r="T584" s="242"/>
    </row>
    <row r="585" spans="1:20" ht="15.75" thickBot="1" x14ac:dyDescent="0.3">
      <c r="A585" s="217"/>
      <c r="B585" s="274"/>
      <c r="C585" s="329"/>
      <c r="D585" s="258"/>
      <c r="E585" s="258"/>
      <c r="F585" s="258"/>
      <c r="G585" s="389"/>
      <c r="H585" s="246"/>
      <c r="I585" s="265">
        <f t="shared" si="758"/>
        <v>0</v>
      </c>
      <c r="K585" s="352"/>
      <c r="L585" s="261">
        <f t="shared" si="792"/>
        <v>0</v>
      </c>
      <c r="M585" s="258"/>
      <c r="N585" s="261">
        <f t="shared" ref="N585" si="815">IF(M585+M586=2,1,0)</f>
        <v>0</v>
      </c>
      <c r="O585" s="262">
        <f t="shared" si="790"/>
        <v>0</v>
      </c>
      <c r="P585" s="263">
        <f t="shared" ref="P585" si="816">G585*L585*N585</f>
        <v>0</v>
      </c>
      <c r="Q585" s="392"/>
      <c r="R585" s="392"/>
      <c r="S585" s="392"/>
      <c r="T585" s="242" t="e">
        <f t="shared" si="761"/>
        <v>#DIV/0!</v>
      </c>
    </row>
    <row r="586" spans="1:20" ht="15.75" thickBot="1" x14ac:dyDescent="0.3">
      <c r="A586" s="217"/>
      <c r="B586" s="274"/>
      <c r="C586" s="330"/>
      <c r="D586" s="233"/>
      <c r="E586" s="233"/>
      <c r="F586" s="233"/>
      <c r="G586" s="390"/>
      <c r="H586" s="235"/>
      <c r="I586" s="265">
        <f t="shared" si="758"/>
        <v>0</v>
      </c>
      <c r="K586" s="354"/>
      <c r="L586" s="254"/>
      <c r="M586" s="233"/>
      <c r="N586" s="238"/>
      <c r="O586" s="255">
        <f t="shared" si="790"/>
        <v>0</v>
      </c>
      <c r="P586" s="256"/>
      <c r="Q586" s="392"/>
      <c r="R586" s="392"/>
      <c r="S586" s="392"/>
      <c r="T586" s="242"/>
    </row>
    <row r="587" spans="1:20" ht="15.75" thickBot="1" x14ac:dyDescent="0.3">
      <c r="A587" s="217"/>
      <c r="B587" s="274"/>
      <c r="C587" s="329"/>
      <c r="D587" s="258"/>
      <c r="E587" s="258"/>
      <c r="F587" s="258"/>
      <c r="G587" s="389"/>
      <c r="H587" s="246"/>
      <c r="I587" s="265">
        <f t="shared" si="758"/>
        <v>0</v>
      </c>
      <c r="K587" s="352"/>
      <c r="L587" s="261">
        <f t="shared" si="792"/>
        <v>0</v>
      </c>
      <c r="M587" s="258"/>
      <c r="N587" s="261">
        <f t="shared" ref="N587" si="817">IF(M587+M588=2,1,0)</f>
        <v>0</v>
      </c>
      <c r="O587" s="262">
        <f t="shared" si="790"/>
        <v>0</v>
      </c>
      <c r="P587" s="263">
        <f t="shared" ref="P587" si="818">G587*L587*N587</f>
        <v>0</v>
      </c>
      <c r="Q587" s="392"/>
      <c r="R587" s="392"/>
      <c r="S587" s="392"/>
      <c r="T587" s="242" t="e">
        <f t="shared" si="761"/>
        <v>#DIV/0!</v>
      </c>
    </row>
    <row r="588" spans="1:20" ht="15.75" thickBot="1" x14ac:dyDescent="0.3">
      <c r="A588" s="217"/>
      <c r="B588" s="274"/>
      <c r="C588" s="330"/>
      <c r="D588" s="233"/>
      <c r="E588" s="233"/>
      <c r="F588" s="233"/>
      <c r="G588" s="390"/>
      <c r="H588" s="235"/>
      <c r="I588" s="265">
        <f t="shared" si="758"/>
        <v>0</v>
      </c>
      <c r="K588" s="354"/>
      <c r="L588" s="254"/>
      <c r="M588" s="233"/>
      <c r="N588" s="238"/>
      <c r="O588" s="255">
        <f t="shared" si="790"/>
        <v>0</v>
      </c>
      <c r="P588" s="256"/>
      <c r="Q588" s="392"/>
      <c r="R588" s="392"/>
      <c r="S588" s="392"/>
      <c r="T588" s="242"/>
    </row>
    <row r="589" spans="1:20" ht="15.75" thickBot="1" x14ac:dyDescent="0.3">
      <c r="A589" s="217"/>
      <c r="B589" s="274"/>
      <c r="C589" s="329"/>
      <c r="D589" s="258"/>
      <c r="E589" s="258"/>
      <c r="F589" s="258"/>
      <c r="G589" s="389"/>
      <c r="H589" s="246"/>
      <c r="I589" s="265">
        <f t="shared" si="758"/>
        <v>0</v>
      </c>
      <c r="K589" s="352"/>
      <c r="L589" s="261">
        <f t="shared" si="792"/>
        <v>0</v>
      </c>
      <c r="M589" s="258"/>
      <c r="N589" s="261">
        <f t="shared" ref="N589" si="819">IF(M589+M590=2,1,0)</f>
        <v>0</v>
      </c>
      <c r="O589" s="262">
        <f t="shared" si="790"/>
        <v>0</v>
      </c>
      <c r="P589" s="263">
        <f t="shared" ref="P589" si="820">G589*L589*N589</f>
        <v>0</v>
      </c>
      <c r="Q589" s="392"/>
      <c r="R589" s="392"/>
      <c r="S589" s="392"/>
      <c r="T589" s="242" t="e">
        <f t="shared" si="761"/>
        <v>#DIV/0!</v>
      </c>
    </row>
    <row r="590" spans="1:20" ht="15.75" thickBot="1" x14ac:dyDescent="0.3">
      <c r="A590" s="217"/>
      <c r="B590" s="274"/>
      <c r="C590" s="330"/>
      <c r="D590" s="233"/>
      <c r="E590" s="233"/>
      <c r="F590" s="233"/>
      <c r="G590" s="390"/>
      <c r="H590" s="235"/>
      <c r="I590" s="265">
        <f t="shared" si="758"/>
        <v>0</v>
      </c>
      <c r="K590" s="354"/>
      <c r="L590" s="254"/>
      <c r="M590" s="233"/>
      <c r="N590" s="238"/>
      <c r="O590" s="255">
        <f t="shared" si="790"/>
        <v>0</v>
      </c>
      <c r="P590" s="256"/>
      <c r="Q590" s="392"/>
      <c r="R590" s="392"/>
      <c r="S590" s="392"/>
      <c r="T590" s="242"/>
    </row>
    <row r="591" spans="1:20" ht="15.75" thickBot="1" x14ac:dyDescent="0.3">
      <c r="A591" s="217"/>
      <c r="B591" s="274"/>
      <c r="C591" s="329"/>
      <c r="D591" s="258"/>
      <c r="E591" s="258"/>
      <c r="F591" s="258"/>
      <c r="G591" s="389"/>
      <c r="H591" s="246"/>
      <c r="I591" s="265">
        <f t="shared" si="758"/>
        <v>0</v>
      </c>
      <c r="K591" s="352"/>
      <c r="L591" s="261">
        <f t="shared" si="792"/>
        <v>0</v>
      </c>
      <c r="M591" s="258"/>
      <c r="N591" s="261">
        <f t="shared" ref="N591" si="821">IF(M591+M592=2,1,0)</f>
        <v>0</v>
      </c>
      <c r="O591" s="262">
        <f t="shared" si="790"/>
        <v>0</v>
      </c>
      <c r="P591" s="263">
        <f t="shared" ref="P591" si="822">G591*L591*N591</f>
        <v>0</v>
      </c>
      <c r="Q591" s="392"/>
      <c r="R591" s="392"/>
      <c r="S591" s="392"/>
      <c r="T591" s="242" t="e">
        <f t="shared" si="761"/>
        <v>#DIV/0!</v>
      </c>
    </row>
    <row r="592" spans="1:20" ht="15.75" thickBot="1" x14ac:dyDescent="0.3">
      <c r="A592" s="217"/>
      <c r="B592" s="274"/>
      <c r="C592" s="330"/>
      <c r="D592" s="233"/>
      <c r="E592" s="233"/>
      <c r="F592" s="233"/>
      <c r="G592" s="390"/>
      <c r="H592" s="235"/>
      <c r="I592" s="265">
        <f t="shared" si="758"/>
        <v>0</v>
      </c>
      <c r="K592" s="354"/>
      <c r="L592" s="254"/>
      <c r="M592" s="233"/>
      <c r="N592" s="238"/>
      <c r="O592" s="255">
        <f t="shared" si="790"/>
        <v>0</v>
      </c>
      <c r="P592" s="256"/>
      <c r="Q592" s="392"/>
      <c r="R592" s="392"/>
      <c r="S592" s="392"/>
      <c r="T592" s="242"/>
    </row>
    <row r="593" spans="1:20" ht="15.75" thickBot="1" x14ac:dyDescent="0.3">
      <c r="A593" s="217"/>
      <c r="B593" s="274"/>
      <c r="C593" s="329"/>
      <c r="D593" s="258"/>
      <c r="E593" s="258"/>
      <c r="F593" s="258"/>
      <c r="G593" s="389"/>
      <c r="H593" s="246"/>
      <c r="I593" s="265">
        <f t="shared" si="758"/>
        <v>0</v>
      </c>
      <c r="K593" s="352"/>
      <c r="L593" s="261">
        <f t="shared" si="792"/>
        <v>0</v>
      </c>
      <c r="M593" s="258"/>
      <c r="N593" s="261">
        <f t="shared" ref="N593" si="823">IF(M593+M594=2,1,0)</f>
        <v>0</v>
      </c>
      <c r="O593" s="262">
        <f t="shared" si="790"/>
        <v>0</v>
      </c>
      <c r="P593" s="263">
        <f t="shared" ref="P593" si="824">G593*L593*N593</f>
        <v>0</v>
      </c>
      <c r="Q593" s="392"/>
      <c r="R593" s="392"/>
      <c r="S593" s="392"/>
      <c r="T593" s="242" t="e">
        <f t="shared" si="761"/>
        <v>#DIV/0!</v>
      </c>
    </row>
    <row r="594" spans="1:20" ht="15.75" thickBot="1" x14ac:dyDescent="0.3">
      <c r="A594" s="217"/>
      <c r="B594" s="274"/>
      <c r="C594" s="330"/>
      <c r="D594" s="233"/>
      <c r="E594" s="233"/>
      <c r="F594" s="233"/>
      <c r="G594" s="390"/>
      <c r="H594" s="235"/>
      <c r="I594" s="265">
        <f t="shared" si="758"/>
        <v>0</v>
      </c>
      <c r="K594" s="354"/>
      <c r="L594" s="254"/>
      <c r="M594" s="233"/>
      <c r="N594" s="238"/>
      <c r="O594" s="255">
        <f t="shared" si="790"/>
        <v>0</v>
      </c>
      <c r="P594" s="256"/>
      <c r="Q594" s="392"/>
      <c r="R594" s="392"/>
      <c r="S594" s="392"/>
      <c r="T594" s="242"/>
    </row>
    <row r="595" spans="1:20" ht="15.75" thickBot="1" x14ac:dyDescent="0.3">
      <c r="A595" s="217"/>
      <c r="B595" s="274"/>
      <c r="C595" s="329"/>
      <c r="D595" s="258"/>
      <c r="E595" s="258"/>
      <c r="F595" s="258"/>
      <c r="G595" s="389"/>
      <c r="H595" s="246"/>
      <c r="I595" s="265">
        <f t="shared" si="758"/>
        <v>0</v>
      </c>
      <c r="K595" s="352"/>
      <c r="L595" s="261">
        <f t="shared" si="792"/>
        <v>0</v>
      </c>
      <c r="M595" s="258"/>
      <c r="N595" s="261">
        <f t="shared" ref="N595" si="825">IF(M595+M596=2,1,0)</f>
        <v>0</v>
      </c>
      <c r="O595" s="262">
        <f t="shared" si="790"/>
        <v>0</v>
      </c>
      <c r="P595" s="263">
        <f t="shared" ref="P595" si="826">G595*L595*N595</f>
        <v>0</v>
      </c>
      <c r="Q595" s="392"/>
      <c r="R595" s="392"/>
      <c r="S595" s="392"/>
      <c r="T595" s="242" t="e">
        <f t="shared" si="761"/>
        <v>#DIV/0!</v>
      </c>
    </row>
    <row r="596" spans="1:20" ht="15.75" thickBot="1" x14ac:dyDescent="0.3">
      <c r="A596" s="217"/>
      <c r="B596" s="274"/>
      <c r="C596" s="330"/>
      <c r="D596" s="233"/>
      <c r="E596" s="233"/>
      <c r="F596" s="233"/>
      <c r="G596" s="390"/>
      <c r="H596" s="235"/>
      <c r="I596" s="265">
        <f t="shared" si="758"/>
        <v>0</v>
      </c>
      <c r="K596" s="354"/>
      <c r="L596" s="254"/>
      <c r="M596" s="233"/>
      <c r="N596" s="238"/>
      <c r="O596" s="255">
        <f t="shared" si="790"/>
        <v>0</v>
      </c>
      <c r="P596" s="256"/>
      <c r="Q596" s="392"/>
      <c r="R596" s="392"/>
      <c r="S596" s="392"/>
      <c r="T596" s="242"/>
    </row>
    <row r="597" spans="1:20" ht="15.75" thickBot="1" x14ac:dyDescent="0.3">
      <c r="A597" s="217"/>
      <c r="B597" s="274"/>
      <c r="C597" s="329"/>
      <c r="D597" s="258"/>
      <c r="E597" s="258"/>
      <c r="F597" s="258"/>
      <c r="G597" s="389"/>
      <c r="H597" s="246"/>
      <c r="I597" s="265">
        <f t="shared" ref="I597" si="827">H597*B597</f>
        <v>0</v>
      </c>
      <c r="K597" s="352"/>
      <c r="L597" s="261">
        <f t="shared" si="792"/>
        <v>0</v>
      </c>
      <c r="M597" s="258"/>
      <c r="N597" s="261">
        <f t="shared" ref="N597" si="828">IF(M597+M598=2,1,0)</f>
        <v>0</v>
      </c>
      <c r="O597" s="262">
        <f t="shared" si="790"/>
        <v>0</v>
      </c>
      <c r="P597" s="263">
        <f t="shared" ref="P597" si="829">G597*L597*N597</f>
        <v>0</v>
      </c>
      <c r="Q597" s="392"/>
      <c r="R597" s="392"/>
      <c r="S597" s="392"/>
      <c r="T597" s="242" t="e">
        <f t="shared" ref="T597:T625" si="830">((R597-Q597)/Q597)*100</f>
        <v>#DIV/0!</v>
      </c>
    </row>
    <row r="598" spans="1:20" ht="15.75" thickBot="1" x14ac:dyDescent="0.3">
      <c r="A598" s="217"/>
      <c r="B598" s="274"/>
      <c r="C598" s="330"/>
      <c r="D598" s="233"/>
      <c r="E598" s="233"/>
      <c r="F598" s="233"/>
      <c r="G598" s="390"/>
      <c r="H598" s="235"/>
      <c r="I598" s="236"/>
      <c r="K598" s="354"/>
      <c r="L598" s="254"/>
      <c r="M598" s="233"/>
      <c r="N598" s="238"/>
      <c r="O598" s="255">
        <f t="shared" si="790"/>
        <v>0</v>
      </c>
      <c r="P598" s="256"/>
      <c r="Q598" s="392"/>
      <c r="R598" s="392"/>
      <c r="S598" s="392"/>
      <c r="T598" s="242"/>
    </row>
    <row r="599" spans="1:20" x14ac:dyDescent="0.25">
      <c r="A599" s="217"/>
      <c r="B599" s="274"/>
      <c r="C599" s="329"/>
      <c r="D599" s="258"/>
      <c r="E599" s="258"/>
      <c r="F599" s="258"/>
      <c r="G599" s="389"/>
      <c r="H599" s="246"/>
      <c r="I599" s="236"/>
      <c r="K599" s="352"/>
      <c r="L599" s="261">
        <f t="shared" si="792"/>
        <v>0</v>
      </c>
      <c r="M599" s="258"/>
      <c r="N599" s="261">
        <f t="shared" ref="N599" si="831">IF(M599+M600=2,1,0)</f>
        <v>0</v>
      </c>
      <c r="O599" s="262">
        <f t="shared" si="790"/>
        <v>0</v>
      </c>
      <c r="P599" s="263">
        <f t="shared" ref="P599" si="832">G599*L599*N599</f>
        <v>0</v>
      </c>
      <c r="Q599" s="392"/>
      <c r="R599" s="392"/>
      <c r="S599" s="392"/>
      <c r="T599" s="242" t="e">
        <f t="shared" si="830"/>
        <v>#DIV/0!</v>
      </c>
    </row>
    <row r="600" spans="1:20" ht="15.75" thickBot="1" x14ac:dyDescent="0.3">
      <c r="A600" s="217"/>
      <c r="B600" s="274"/>
      <c r="C600" s="330"/>
      <c r="D600" s="233"/>
      <c r="E600" s="233"/>
      <c r="F600" s="233"/>
      <c r="G600" s="390"/>
      <c r="H600" s="235"/>
      <c r="I600" s="236"/>
      <c r="K600" s="354"/>
      <c r="L600" s="254"/>
      <c r="M600" s="233"/>
      <c r="N600" s="238"/>
      <c r="O600" s="255">
        <f t="shared" si="790"/>
        <v>0</v>
      </c>
      <c r="P600" s="256"/>
      <c r="Q600" s="392"/>
      <c r="R600" s="392"/>
      <c r="S600" s="392"/>
      <c r="T600" s="242"/>
    </row>
    <row r="601" spans="1:20" x14ac:dyDescent="0.25">
      <c r="K601" s="352"/>
      <c r="L601" s="261">
        <f t="shared" si="792"/>
        <v>0</v>
      </c>
      <c r="M601" s="258"/>
      <c r="N601" s="261">
        <f t="shared" ref="N601" si="833">IF(M601+M602=2,1,0)</f>
        <v>0</v>
      </c>
      <c r="O601" s="262">
        <f t="shared" si="790"/>
        <v>0</v>
      </c>
      <c r="P601" s="263">
        <f t="shared" ref="P601" si="834">G601*L601*N601</f>
        <v>0</v>
      </c>
      <c r="Q601" s="392"/>
      <c r="R601" s="392"/>
      <c r="S601" s="392"/>
      <c r="T601" s="242" t="e">
        <f t="shared" si="830"/>
        <v>#DIV/0!</v>
      </c>
    </row>
    <row r="602" spans="1:20" ht="15.75" thickBot="1" x14ac:dyDescent="0.3">
      <c r="K602" s="354"/>
      <c r="L602" s="254"/>
      <c r="M602" s="233"/>
      <c r="N602" s="238"/>
      <c r="O602" s="255">
        <f t="shared" si="790"/>
        <v>0</v>
      </c>
      <c r="P602" s="256"/>
      <c r="Q602" s="392"/>
      <c r="R602" s="392"/>
      <c r="S602" s="392"/>
      <c r="T602" s="242"/>
    </row>
    <row r="603" spans="1:20" x14ac:dyDescent="0.25">
      <c r="K603" s="352"/>
      <c r="L603" s="261">
        <f t="shared" si="792"/>
        <v>0</v>
      </c>
      <c r="M603" s="258"/>
      <c r="N603" s="261">
        <f t="shared" ref="N603" si="835">IF(M603+M604=2,1,0)</f>
        <v>0</v>
      </c>
      <c r="O603" s="262">
        <f t="shared" si="790"/>
        <v>0</v>
      </c>
      <c r="P603" s="263">
        <f t="shared" ref="P603" si="836">G603*L603*N603</f>
        <v>0</v>
      </c>
      <c r="Q603" s="392"/>
      <c r="R603" s="392"/>
      <c r="S603" s="392"/>
      <c r="T603" s="242" t="e">
        <f t="shared" si="830"/>
        <v>#DIV/0!</v>
      </c>
    </row>
    <row r="604" spans="1:20" ht="15.75" thickBot="1" x14ac:dyDescent="0.3">
      <c r="K604" s="354"/>
      <c r="L604" s="254"/>
      <c r="M604" s="233"/>
      <c r="N604" s="238"/>
      <c r="O604" s="255">
        <f t="shared" si="790"/>
        <v>0</v>
      </c>
      <c r="P604" s="256"/>
      <c r="Q604" s="392"/>
      <c r="R604" s="392"/>
      <c r="S604" s="392"/>
      <c r="T604" s="242"/>
    </row>
    <row r="605" spans="1:20" x14ac:dyDescent="0.25">
      <c r="K605" s="352"/>
      <c r="L605" s="261">
        <f t="shared" si="792"/>
        <v>0</v>
      </c>
      <c r="M605" s="258"/>
      <c r="N605" s="261">
        <f t="shared" ref="N605" si="837">IF(M605+M606=2,1,0)</f>
        <v>0</v>
      </c>
      <c r="O605" s="262">
        <f t="shared" si="790"/>
        <v>0</v>
      </c>
      <c r="P605" s="263">
        <f t="shared" ref="P605" si="838">G605*L605*N605</f>
        <v>0</v>
      </c>
      <c r="Q605" s="392"/>
      <c r="R605" s="392"/>
      <c r="S605" s="392"/>
      <c r="T605" s="242" t="e">
        <f t="shared" si="830"/>
        <v>#DIV/0!</v>
      </c>
    </row>
    <row r="606" spans="1:20" ht="15.75" thickBot="1" x14ac:dyDescent="0.3">
      <c r="K606" s="354"/>
      <c r="L606" s="254"/>
      <c r="M606" s="233"/>
      <c r="N606" s="238"/>
      <c r="O606" s="255">
        <f t="shared" si="790"/>
        <v>0</v>
      </c>
      <c r="P606" s="256"/>
      <c r="Q606" s="392"/>
      <c r="R606" s="392"/>
      <c r="S606" s="392"/>
      <c r="T606" s="242"/>
    </row>
    <row r="607" spans="1:20" x14ac:dyDescent="0.25">
      <c r="K607" s="352"/>
      <c r="L607" s="261">
        <f t="shared" si="792"/>
        <v>0</v>
      </c>
      <c r="M607" s="258"/>
      <c r="N607" s="261">
        <f t="shared" ref="N607" si="839">IF(M607+M608=2,1,0)</f>
        <v>0</v>
      </c>
      <c r="O607" s="262">
        <f t="shared" si="790"/>
        <v>0</v>
      </c>
      <c r="P607" s="263">
        <f t="shared" ref="P607" si="840">G607*L607*N607</f>
        <v>0</v>
      </c>
      <c r="Q607" s="392"/>
      <c r="R607" s="392"/>
      <c r="S607" s="392"/>
      <c r="T607" s="242" t="e">
        <f t="shared" si="830"/>
        <v>#DIV/0!</v>
      </c>
    </row>
    <row r="608" spans="1:20" ht="15.75" thickBot="1" x14ac:dyDescent="0.3">
      <c r="K608" s="354"/>
      <c r="L608" s="254"/>
      <c r="M608" s="233"/>
      <c r="N608" s="238"/>
      <c r="O608" s="255">
        <f t="shared" si="790"/>
        <v>0</v>
      </c>
      <c r="P608" s="256"/>
      <c r="Q608" s="392"/>
      <c r="R608" s="392"/>
      <c r="S608" s="392"/>
      <c r="T608" s="242"/>
    </row>
    <row r="609" spans="11:20" x14ac:dyDescent="0.25">
      <c r="K609" s="352"/>
      <c r="L609" s="261">
        <f t="shared" si="792"/>
        <v>0</v>
      </c>
      <c r="M609" s="258"/>
      <c r="N609" s="261">
        <f t="shared" ref="N609" si="841">IF(M609+M610=2,1,0)</f>
        <v>0</v>
      </c>
      <c r="O609" s="262">
        <f t="shared" si="790"/>
        <v>0</v>
      </c>
      <c r="P609" s="263">
        <f t="shared" ref="P609" si="842">G609*L609*N609</f>
        <v>0</v>
      </c>
      <c r="Q609" s="392"/>
      <c r="R609" s="392"/>
      <c r="S609" s="392"/>
      <c r="T609" s="242" t="e">
        <f t="shared" si="830"/>
        <v>#DIV/0!</v>
      </c>
    </row>
    <row r="610" spans="11:20" ht="15.75" thickBot="1" x14ac:dyDescent="0.3">
      <c r="K610" s="354"/>
      <c r="L610" s="254"/>
      <c r="M610" s="233"/>
      <c r="N610" s="238"/>
      <c r="O610" s="255">
        <f t="shared" si="790"/>
        <v>0</v>
      </c>
      <c r="P610" s="256"/>
      <c r="Q610" s="392"/>
      <c r="R610" s="392"/>
      <c r="S610" s="392"/>
      <c r="T610" s="242"/>
    </row>
    <row r="611" spans="11:20" x14ac:dyDescent="0.25">
      <c r="K611" s="352"/>
      <c r="L611" s="261">
        <f t="shared" si="792"/>
        <v>0</v>
      </c>
      <c r="M611" s="258"/>
      <c r="N611" s="261">
        <f t="shared" ref="N611" si="843">IF(M611+M612=2,1,0)</f>
        <v>0</v>
      </c>
      <c r="O611" s="262">
        <f t="shared" si="790"/>
        <v>0</v>
      </c>
      <c r="P611" s="263">
        <f t="shared" ref="P611" si="844">G611*L611*N611</f>
        <v>0</v>
      </c>
      <c r="Q611" s="392"/>
      <c r="R611" s="392"/>
      <c r="S611" s="392"/>
      <c r="T611" s="242" t="e">
        <f t="shared" si="830"/>
        <v>#DIV/0!</v>
      </c>
    </row>
    <row r="612" spans="11:20" ht="15.75" thickBot="1" x14ac:dyDescent="0.3">
      <c r="K612" s="354"/>
      <c r="L612" s="254"/>
      <c r="M612" s="233"/>
      <c r="N612" s="238"/>
      <c r="O612" s="255">
        <f t="shared" si="790"/>
        <v>0</v>
      </c>
      <c r="P612" s="256"/>
      <c r="Q612" s="392"/>
      <c r="R612" s="392"/>
      <c r="S612" s="392"/>
      <c r="T612" s="242"/>
    </row>
    <row r="613" spans="11:20" x14ac:dyDescent="0.25">
      <c r="K613" s="352"/>
      <c r="L613" s="261">
        <f t="shared" si="780"/>
        <v>0</v>
      </c>
      <c r="M613" s="258"/>
      <c r="N613" s="261">
        <f t="shared" ref="N613" si="845">IF(M613+M614=2,1,0)</f>
        <v>0</v>
      </c>
      <c r="O613" s="262">
        <f t="shared" si="790"/>
        <v>0</v>
      </c>
      <c r="P613" s="263">
        <f t="shared" ref="P613" si="846">G613*L613*N613</f>
        <v>0</v>
      </c>
      <c r="Q613" s="392"/>
      <c r="R613" s="392"/>
      <c r="S613" s="392"/>
      <c r="T613" s="242" t="e">
        <f t="shared" si="830"/>
        <v>#DIV/0!</v>
      </c>
    </row>
    <row r="614" spans="11:20" ht="15.75" thickBot="1" x14ac:dyDescent="0.3">
      <c r="K614" s="354"/>
      <c r="L614" s="254"/>
      <c r="M614" s="233"/>
      <c r="N614" s="238"/>
      <c r="O614" s="255">
        <f t="shared" si="790"/>
        <v>0</v>
      </c>
      <c r="P614" s="256"/>
      <c r="Q614" s="392"/>
      <c r="R614" s="392"/>
      <c r="S614" s="392"/>
      <c r="T614" s="242"/>
    </row>
    <row r="615" spans="11:20" x14ac:dyDescent="0.25">
      <c r="K615" s="352"/>
      <c r="L615" s="261">
        <f t="shared" si="792"/>
        <v>0</v>
      </c>
      <c r="M615" s="258"/>
      <c r="N615" s="261">
        <f t="shared" ref="N615" si="847">IF(M615+M616=2,1,0)</f>
        <v>0</v>
      </c>
      <c r="O615" s="262">
        <f t="shared" si="790"/>
        <v>0</v>
      </c>
      <c r="P615" s="263">
        <f t="shared" ref="P615" si="848">G615*L615*N615</f>
        <v>0</v>
      </c>
      <c r="Q615" s="392"/>
      <c r="R615" s="392"/>
      <c r="S615" s="392"/>
      <c r="T615" s="242" t="e">
        <f t="shared" si="830"/>
        <v>#DIV/0!</v>
      </c>
    </row>
    <row r="616" spans="11:20" ht="15.75" thickBot="1" x14ac:dyDescent="0.3">
      <c r="K616" s="354"/>
      <c r="L616" s="254"/>
      <c r="M616" s="233"/>
      <c r="N616" s="238"/>
      <c r="O616" s="255">
        <f t="shared" si="790"/>
        <v>0</v>
      </c>
      <c r="P616" s="256"/>
      <c r="Q616" s="392"/>
      <c r="R616" s="392"/>
      <c r="S616" s="392"/>
      <c r="T616" s="242"/>
    </row>
    <row r="617" spans="11:20" x14ac:dyDescent="0.25">
      <c r="K617" s="352"/>
      <c r="L617" s="261">
        <f t="shared" si="792"/>
        <v>0</v>
      </c>
      <c r="M617" s="258"/>
      <c r="N617" s="261">
        <f t="shared" ref="N617" si="849">IF(M617+M618=2,1,0)</f>
        <v>0</v>
      </c>
      <c r="O617" s="262">
        <f t="shared" si="790"/>
        <v>0</v>
      </c>
      <c r="P617" s="263">
        <f t="shared" ref="P617" si="850">G617*L617*N617</f>
        <v>0</v>
      </c>
      <c r="Q617" s="392"/>
      <c r="R617" s="392"/>
      <c r="S617" s="392"/>
      <c r="T617" s="242" t="e">
        <f t="shared" si="830"/>
        <v>#DIV/0!</v>
      </c>
    </row>
    <row r="618" spans="11:20" ht="15.75" thickBot="1" x14ac:dyDescent="0.3">
      <c r="K618" s="354"/>
      <c r="L618" s="254"/>
      <c r="M618" s="233"/>
      <c r="N618" s="238"/>
      <c r="O618" s="255">
        <f t="shared" si="790"/>
        <v>0</v>
      </c>
      <c r="P618" s="256"/>
      <c r="Q618" s="392"/>
      <c r="R618" s="392"/>
      <c r="S618" s="392"/>
      <c r="T618" s="242"/>
    </row>
    <row r="619" spans="11:20" x14ac:dyDescent="0.25">
      <c r="K619" s="394"/>
      <c r="L619" s="261">
        <f t="shared" si="792"/>
        <v>0</v>
      </c>
      <c r="M619" s="258"/>
      <c r="N619" s="261">
        <f t="shared" ref="N619" si="851">IF(M619+M620=2,1,0)</f>
        <v>0</v>
      </c>
      <c r="O619" s="262">
        <f t="shared" si="790"/>
        <v>0</v>
      </c>
      <c r="P619" s="263">
        <f t="shared" ref="P619" si="852">G619*L619*N619</f>
        <v>0</v>
      </c>
      <c r="Q619" s="392"/>
      <c r="R619" s="392"/>
      <c r="S619" s="392"/>
      <c r="T619" s="242" t="e">
        <f t="shared" si="830"/>
        <v>#DIV/0!</v>
      </c>
    </row>
    <row r="620" spans="11:20" ht="15.75" thickBot="1" x14ac:dyDescent="0.3">
      <c r="K620" s="395"/>
      <c r="L620" s="254"/>
      <c r="M620" s="233"/>
      <c r="N620" s="238"/>
      <c r="O620" s="255">
        <f t="shared" si="790"/>
        <v>0</v>
      </c>
      <c r="P620" s="256"/>
      <c r="Q620" s="392"/>
      <c r="R620" s="392"/>
      <c r="S620" s="392"/>
      <c r="T620" s="242"/>
    </row>
    <row r="621" spans="11:20" x14ac:dyDescent="0.25">
      <c r="K621" s="394"/>
      <c r="L621" s="261">
        <f t="shared" si="792"/>
        <v>0</v>
      </c>
      <c r="M621" s="258"/>
      <c r="N621" s="261">
        <f t="shared" ref="N621" si="853">IF(M621+M622=2,1,0)</f>
        <v>0</v>
      </c>
      <c r="O621" s="262">
        <f t="shared" si="790"/>
        <v>0</v>
      </c>
      <c r="P621" s="263">
        <f t="shared" ref="P621" si="854">G621*L621*N621</f>
        <v>0</v>
      </c>
      <c r="Q621" s="392"/>
      <c r="R621" s="392"/>
      <c r="S621" s="392"/>
      <c r="T621" s="242" t="e">
        <f t="shared" si="830"/>
        <v>#DIV/0!</v>
      </c>
    </row>
    <row r="622" spans="11:20" ht="15.75" thickBot="1" x14ac:dyDescent="0.3">
      <c r="K622" s="395"/>
      <c r="L622" s="254"/>
      <c r="M622" s="233"/>
      <c r="N622" s="238"/>
      <c r="O622" s="255">
        <f t="shared" si="790"/>
        <v>0</v>
      </c>
      <c r="P622" s="256"/>
      <c r="Q622" s="392"/>
      <c r="R622" s="392"/>
      <c r="S622" s="392"/>
      <c r="T622" s="242"/>
    </row>
    <row r="623" spans="11:20" x14ac:dyDescent="0.25">
      <c r="K623" s="394"/>
      <c r="L623" s="261">
        <f t="shared" si="792"/>
        <v>0</v>
      </c>
      <c r="M623" s="258"/>
      <c r="N623" s="261">
        <f t="shared" ref="N623" si="855">IF(M623+M624=2,1,0)</f>
        <v>0</v>
      </c>
      <c r="O623" s="262">
        <f t="shared" si="790"/>
        <v>0</v>
      </c>
      <c r="P623" s="263">
        <f t="shared" ref="P623" si="856">G623*L623*N623</f>
        <v>0</v>
      </c>
      <c r="Q623" s="392"/>
      <c r="R623" s="392"/>
      <c r="S623" s="392"/>
      <c r="T623" s="242" t="e">
        <f t="shared" si="830"/>
        <v>#DIV/0!</v>
      </c>
    </row>
    <row r="624" spans="11:20" ht="15.75" thickBot="1" x14ac:dyDescent="0.3">
      <c r="K624" s="395"/>
      <c r="L624" s="254"/>
      <c r="M624" s="233"/>
      <c r="N624" s="238"/>
      <c r="O624" s="255">
        <f t="shared" si="790"/>
        <v>0</v>
      </c>
      <c r="P624" s="256"/>
      <c r="Q624" s="392"/>
      <c r="R624" s="392"/>
      <c r="S624" s="392"/>
      <c r="T624" s="242"/>
    </row>
    <row r="625" spans="11:20" x14ac:dyDescent="0.25">
      <c r="K625" s="394"/>
      <c r="L625" s="261">
        <f t="shared" si="792"/>
        <v>0</v>
      </c>
      <c r="M625" s="258"/>
      <c r="N625" s="261">
        <f t="shared" ref="N625" si="857">IF(M625+M626=2,1,0)</f>
        <v>0</v>
      </c>
      <c r="O625" s="262">
        <f t="shared" ref="O625:O634" si="858">F625*H625*M625</f>
        <v>0</v>
      </c>
      <c r="P625" s="263">
        <f t="shared" ref="P625" si="859">G625*L625*N625</f>
        <v>0</v>
      </c>
      <c r="Q625" s="392"/>
      <c r="R625" s="392"/>
      <c r="S625" s="392"/>
      <c r="T625" s="242" t="e">
        <f t="shared" si="830"/>
        <v>#DIV/0!</v>
      </c>
    </row>
    <row r="626" spans="11:20" ht="15.75" thickBot="1" x14ac:dyDescent="0.3">
      <c r="K626" s="395"/>
      <c r="L626" s="254"/>
      <c r="M626" s="233"/>
      <c r="N626" s="238"/>
      <c r="O626" s="255">
        <f t="shared" si="858"/>
        <v>0</v>
      </c>
      <c r="P626" s="256"/>
      <c r="Q626" s="392"/>
      <c r="R626" s="392"/>
      <c r="S626" s="392"/>
      <c r="T626" s="242"/>
    </row>
    <row r="627" spans="11:20" x14ac:dyDescent="0.25">
      <c r="K627" s="394"/>
      <c r="L627" s="261">
        <f t="shared" ref="L627" si="860">A627*K627</f>
        <v>0</v>
      </c>
      <c r="M627" s="258"/>
      <c r="N627" s="261">
        <f t="shared" ref="N627" si="861">IF(M627+M628=2,1,0)</f>
        <v>0</v>
      </c>
      <c r="O627" s="262">
        <f t="shared" si="858"/>
        <v>0</v>
      </c>
      <c r="P627" s="263">
        <f t="shared" ref="P627" si="862">G627*L627*N627</f>
        <v>0</v>
      </c>
      <c r="Q627" s="392"/>
      <c r="R627" s="392"/>
      <c r="S627" s="392"/>
      <c r="T627" s="392"/>
    </row>
    <row r="628" spans="11:20" ht="15.75" thickBot="1" x14ac:dyDescent="0.3">
      <c r="K628" s="395"/>
      <c r="L628" s="254"/>
      <c r="M628" s="233"/>
      <c r="N628" s="238"/>
      <c r="O628" s="255">
        <f t="shared" si="858"/>
        <v>0</v>
      </c>
      <c r="P628" s="256"/>
      <c r="Q628" s="392"/>
      <c r="R628" s="392"/>
      <c r="S628" s="392"/>
      <c r="T628" s="392"/>
    </row>
    <row r="629" spans="11:20" x14ac:dyDescent="0.25">
      <c r="K629" s="394"/>
      <c r="L629" s="261"/>
      <c r="M629" s="258"/>
      <c r="N629" s="261">
        <f t="shared" ref="N629" si="863">IF(M629+M630=2,1,0)</f>
        <v>0</v>
      </c>
      <c r="O629" s="262">
        <f t="shared" si="858"/>
        <v>0</v>
      </c>
      <c r="P629" s="263">
        <f t="shared" ref="P629" si="864">G629*L629*N629</f>
        <v>0</v>
      </c>
      <c r="Q629" s="392"/>
      <c r="R629" s="392"/>
      <c r="S629" s="392"/>
      <c r="T629" s="392"/>
    </row>
    <row r="630" spans="11:20" ht="15.75" thickBot="1" x14ac:dyDescent="0.3">
      <c r="K630" s="395"/>
      <c r="L630" s="254"/>
      <c r="M630" s="233"/>
      <c r="N630" s="238"/>
      <c r="O630" s="255">
        <f t="shared" si="858"/>
        <v>0</v>
      </c>
      <c r="P630" s="256"/>
      <c r="Q630" s="392"/>
      <c r="R630" s="392"/>
      <c r="S630" s="392"/>
      <c r="T630" s="392"/>
    </row>
    <row r="631" spans="11:20" x14ac:dyDescent="0.25">
      <c r="K631" s="394"/>
      <c r="L631" s="261"/>
      <c r="M631" s="258"/>
      <c r="N631" s="261">
        <f t="shared" ref="N631" si="865">IF(M631+M632=2,1,0)</f>
        <v>0</v>
      </c>
      <c r="O631" s="262">
        <f t="shared" si="858"/>
        <v>0</v>
      </c>
      <c r="P631" s="263">
        <f t="shared" ref="P631" si="866">G631*L631*N631</f>
        <v>0</v>
      </c>
      <c r="Q631" s="392"/>
      <c r="R631" s="392"/>
      <c r="S631" s="392"/>
      <c r="T631" s="392"/>
    </row>
    <row r="632" spans="11:20" ht="15.75" thickBot="1" x14ac:dyDescent="0.3">
      <c r="K632" s="395"/>
      <c r="L632" s="254"/>
      <c r="M632" s="233"/>
      <c r="N632" s="238"/>
      <c r="O632" s="255">
        <f t="shared" si="858"/>
        <v>0</v>
      </c>
      <c r="P632" s="256"/>
      <c r="Q632" s="392"/>
      <c r="R632" s="392"/>
      <c r="S632" s="392"/>
      <c r="T632" s="392"/>
    </row>
    <row r="633" spans="11:20" x14ac:dyDescent="0.25">
      <c r="K633" s="394"/>
      <c r="L633" s="261"/>
      <c r="M633" s="258"/>
      <c r="N633" s="261">
        <f t="shared" ref="N633" si="867">IF(M633+M634=2,1,0)</f>
        <v>0</v>
      </c>
      <c r="O633" s="262">
        <f t="shared" si="858"/>
        <v>0</v>
      </c>
      <c r="P633" s="263">
        <f t="shared" ref="P633" si="868">G633*L633*N633</f>
        <v>0</v>
      </c>
      <c r="Q633" s="392"/>
      <c r="R633" s="392"/>
      <c r="S633" s="392"/>
      <c r="T633" s="392"/>
    </row>
    <row r="634" spans="11:20" ht="15.75" thickBot="1" x14ac:dyDescent="0.3">
      <c r="K634" s="395"/>
      <c r="L634" s="254"/>
      <c r="M634" s="233"/>
      <c r="N634" s="238"/>
      <c r="O634" s="255">
        <f t="shared" si="858"/>
        <v>0</v>
      </c>
      <c r="P634" s="256"/>
      <c r="Q634" s="392"/>
      <c r="R634" s="392"/>
      <c r="S634" s="392"/>
      <c r="T634" s="392"/>
    </row>
    <row r="635" spans="11:20" x14ac:dyDescent="0.25">
      <c r="Q635" s="392"/>
      <c r="R635" s="392"/>
      <c r="S635" s="392"/>
      <c r="T635" s="392"/>
    </row>
    <row r="636" spans="11:20" x14ac:dyDescent="0.25">
      <c r="Q636" s="392"/>
      <c r="R636" s="392"/>
      <c r="S636" s="392"/>
      <c r="T636" s="392"/>
    </row>
    <row r="637" spans="11:20" x14ac:dyDescent="0.25">
      <c r="Q637" s="392"/>
      <c r="R637" s="392"/>
      <c r="S637" s="392"/>
      <c r="T637" s="392"/>
    </row>
    <row r="638" spans="11:20" x14ac:dyDescent="0.25">
      <c r="Q638" s="392"/>
      <c r="R638" s="392"/>
      <c r="S638" s="392"/>
      <c r="T638" s="392"/>
    </row>
    <row r="639" spans="11:20" x14ac:dyDescent="0.25">
      <c r="Q639" s="392"/>
      <c r="R639" s="392"/>
      <c r="S639" s="392"/>
      <c r="T639" s="392"/>
    </row>
    <row r="640" spans="11:20" x14ac:dyDescent="0.25">
      <c r="Q640" s="392"/>
      <c r="R640" s="392"/>
      <c r="S640" s="392"/>
      <c r="T640" s="392"/>
    </row>
    <row r="641" spans="17:20" x14ac:dyDescent="0.25">
      <c r="Q641" s="392"/>
      <c r="R641" s="392"/>
      <c r="S641" s="392"/>
      <c r="T641" s="392"/>
    </row>
    <row r="642" spans="17:20" x14ac:dyDescent="0.25">
      <c r="Q642" s="392"/>
      <c r="R642" s="392"/>
      <c r="S642" s="392"/>
      <c r="T642" s="392"/>
    </row>
    <row r="643" spans="17:20" x14ac:dyDescent="0.25">
      <c r="Q643" s="392"/>
      <c r="R643" s="392"/>
      <c r="S643" s="392"/>
      <c r="T643" s="392"/>
    </row>
    <row r="644" spans="17:20" x14ac:dyDescent="0.25">
      <c r="Q644" s="392"/>
      <c r="R644" s="392"/>
      <c r="S644" s="392"/>
      <c r="T644" s="392"/>
    </row>
    <row r="645" spans="17:20" x14ac:dyDescent="0.25">
      <c r="Q645" s="392"/>
      <c r="R645" s="392"/>
      <c r="S645" s="392"/>
      <c r="T645" s="392"/>
    </row>
    <row r="646" spans="17:20" x14ac:dyDescent="0.25">
      <c r="Q646" s="392"/>
      <c r="R646" s="392"/>
      <c r="S646" s="392"/>
      <c r="T646" s="392"/>
    </row>
    <row r="647" spans="17:20" x14ac:dyDescent="0.25">
      <c r="Q647" s="392"/>
      <c r="R647" s="392"/>
      <c r="S647" s="392"/>
      <c r="T647" s="392"/>
    </row>
    <row r="648" spans="17:20" x14ac:dyDescent="0.25">
      <c r="Q648" s="392"/>
      <c r="R648" s="392"/>
      <c r="S648" s="392"/>
      <c r="T648" s="392"/>
    </row>
    <row r="649" spans="17:20" x14ac:dyDescent="0.25">
      <c r="Q649" s="392"/>
      <c r="R649" s="392"/>
      <c r="S649" s="392"/>
      <c r="T649" s="392"/>
    </row>
    <row r="650" spans="17:20" x14ac:dyDescent="0.25">
      <c r="Q650" s="392"/>
      <c r="R650" s="392"/>
      <c r="S650" s="392"/>
      <c r="T650" s="392"/>
    </row>
    <row r="651" spans="17:20" x14ac:dyDescent="0.25">
      <c r="Q651" s="392"/>
      <c r="R651" s="392"/>
      <c r="S651" s="392"/>
      <c r="T651" s="392"/>
    </row>
    <row r="652" spans="17:20" x14ac:dyDescent="0.25">
      <c r="Q652" s="392"/>
      <c r="R652" s="392"/>
      <c r="S652" s="392"/>
      <c r="T652" s="392"/>
    </row>
    <row r="653" spans="17:20" x14ac:dyDescent="0.25">
      <c r="Q653" s="392"/>
      <c r="R653" s="392"/>
      <c r="S653" s="392"/>
      <c r="T653" s="392"/>
    </row>
    <row r="654" spans="17:20" x14ac:dyDescent="0.25">
      <c r="Q654" s="392"/>
      <c r="R654" s="392"/>
      <c r="S654" s="392"/>
      <c r="T654" s="392"/>
    </row>
    <row r="655" spans="17:20" x14ac:dyDescent="0.25">
      <c r="Q655" s="392"/>
      <c r="R655" s="392"/>
      <c r="S655" s="392"/>
      <c r="T655" s="392"/>
    </row>
    <row r="656" spans="17:20" x14ac:dyDescent="0.25">
      <c r="Q656" s="392"/>
      <c r="R656" s="392"/>
      <c r="S656" s="392"/>
      <c r="T656" s="392"/>
    </row>
    <row r="657" spans="17:20" x14ac:dyDescent="0.25">
      <c r="Q657" s="392"/>
      <c r="R657" s="392"/>
      <c r="S657" s="392"/>
      <c r="T657" s="392"/>
    </row>
    <row r="658" spans="17:20" x14ac:dyDescent="0.25">
      <c r="Q658" s="392"/>
      <c r="R658" s="392"/>
      <c r="S658" s="392"/>
      <c r="T658" s="392"/>
    </row>
    <row r="659" spans="17:20" x14ac:dyDescent="0.25">
      <c r="Q659" s="392"/>
      <c r="R659" s="392"/>
      <c r="S659" s="392"/>
      <c r="T659" s="392"/>
    </row>
    <row r="660" spans="17:20" x14ac:dyDescent="0.25">
      <c r="Q660" s="392"/>
      <c r="R660" s="392"/>
      <c r="S660" s="392"/>
      <c r="T660" s="392"/>
    </row>
    <row r="661" spans="17:20" x14ac:dyDescent="0.25">
      <c r="Q661" s="392"/>
      <c r="R661" s="392"/>
      <c r="S661" s="392"/>
      <c r="T661" s="392"/>
    </row>
    <row r="662" spans="17:20" x14ac:dyDescent="0.25">
      <c r="Q662" s="392"/>
      <c r="R662" s="392"/>
      <c r="S662" s="392"/>
      <c r="T662" s="392"/>
    </row>
    <row r="663" spans="17:20" x14ac:dyDescent="0.25">
      <c r="Q663" s="392"/>
      <c r="R663" s="392"/>
      <c r="S663" s="392"/>
      <c r="T663" s="392"/>
    </row>
    <row r="664" spans="17:20" x14ac:dyDescent="0.25">
      <c r="Q664" s="392"/>
      <c r="R664" s="392"/>
      <c r="S664" s="392"/>
      <c r="T664" s="392"/>
    </row>
    <row r="665" spans="17:20" x14ac:dyDescent="0.25">
      <c r="Q665" s="392"/>
      <c r="R665" s="392"/>
      <c r="S665" s="392"/>
      <c r="T665" s="392"/>
    </row>
    <row r="666" spans="17:20" x14ac:dyDescent="0.25">
      <c r="Q666" s="392"/>
      <c r="R666" s="392"/>
      <c r="S666" s="392"/>
      <c r="T666" s="392"/>
    </row>
    <row r="667" spans="17:20" x14ac:dyDescent="0.25">
      <c r="Q667" s="392"/>
      <c r="R667" s="392"/>
      <c r="S667" s="392"/>
      <c r="T667" s="392"/>
    </row>
    <row r="668" spans="17:20" x14ac:dyDescent="0.25">
      <c r="Q668" s="392"/>
      <c r="R668" s="392"/>
      <c r="S668" s="392"/>
      <c r="T668" s="392"/>
    </row>
    <row r="669" spans="17:20" x14ac:dyDescent="0.25">
      <c r="Q669" s="392"/>
      <c r="R669" s="392"/>
      <c r="S669" s="392"/>
      <c r="T669" s="392"/>
    </row>
    <row r="670" spans="17:20" x14ac:dyDescent="0.25">
      <c r="Q670" s="392"/>
      <c r="R670" s="392"/>
      <c r="S670" s="392"/>
      <c r="T670" s="392"/>
    </row>
    <row r="671" spans="17:20" x14ac:dyDescent="0.25">
      <c r="Q671" s="392"/>
      <c r="R671" s="392"/>
      <c r="S671" s="392"/>
      <c r="T671" s="392"/>
    </row>
    <row r="672" spans="17:20" x14ac:dyDescent="0.25">
      <c r="Q672" s="392"/>
      <c r="R672" s="392"/>
      <c r="S672" s="392"/>
      <c r="T672" s="392"/>
    </row>
    <row r="673" spans="17:20" x14ac:dyDescent="0.25">
      <c r="Q673" s="392"/>
      <c r="R673" s="392"/>
      <c r="S673" s="392"/>
      <c r="T673" s="392"/>
    </row>
    <row r="674" spans="17:20" x14ac:dyDescent="0.25">
      <c r="Q674" s="392"/>
      <c r="R674" s="392"/>
      <c r="S674" s="392"/>
      <c r="T674" s="392"/>
    </row>
    <row r="675" spans="17:20" x14ac:dyDescent="0.25">
      <c r="Q675" s="392"/>
      <c r="R675" s="392"/>
      <c r="S675" s="392"/>
      <c r="T675" s="392"/>
    </row>
    <row r="676" spans="17:20" x14ac:dyDescent="0.25">
      <c r="Q676" s="392"/>
      <c r="R676" s="392"/>
      <c r="S676" s="392"/>
      <c r="T676" s="392"/>
    </row>
    <row r="677" spans="17:20" x14ac:dyDescent="0.25">
      <c r="Q677" s="392"/>
      <c r="R677" s="392"/>
      <c r="S677" s="392"/>
      <c r="T677" s="392"/>
    </row>
    <row r="678" spans="17:20" x14ac:dyDescent="0.25">
      <c r="Q678" s="392"/>
      <c r="R678" s="392"/>
      <c r="S678" s="392"/>
      <c r="T678" s="392"/>
    </row>
    <row r="679" spans="17:20" x14ac:dyDescent="0.25">
      <c r="Q679" s="392"/>
      <c r="R679" s="392"/>
      <c r="S679" s="392"/>
      <c r="T679" s="392"/>
    </row>
    <row r="680" spans="17:20" x14ac:dyDescent="0.25">
      <c r="Q680" s="392"/>
      <c r="R680" s="392"/>
      <c r="S680" s="392"/>
      <c r="T680" s="392"/>
    </row>
    <row r="681" spans="17:20" x14ac:dyDescent="0.25">
      <c r="Q681" s="392"/>
      <c r="R681" s="392"/>
      <c r="S681" s="392"/>
      <c r="T681" s="392"/>
    </row>
    <row r="682" spans="17:20" x14ac:dyDescent="0.25">
      <c r="Q682" s="392"/>
      <c r="R682" s="392"/>
      <c r="S682" s="392"/>
      <c r="T682" s="392"/>
    </row>
    <row r="683" spans="17:20" x14ac:dyDescent="0.25">
      <c r="Q683" s="392"/>
      <c r="R683" s="392"/>
      <c r="S683" s="392"/>
      <c r="T683" s="392"/>
    </row>
    <row r="684" spans="17:20" x14ac:dyDescent="0.25">
      <c r="Q684" s="392"/>
      <c r="R684" s="392"/>
      <c r="S684" s="392"/>
      <c r="T684" s="392"/>
    </row>
    <row r="685" spans="17:20" x14ac:dyDescent="0.25">
      <c r="Q685" s="392"/>
      <c r="R685" s="392"/>
      <c r="S685" s="392"/>
      <c r="T685" s="392"/>
    </row>
    <row r="686" spans="17:20" x14ac:dyDescent="0.25">
      <c r="Q686" s="392"/>
      <c r="R686" s="392"/>
      <c r="S686" s="392"/>
      <c r="T686" s="392"/>
    </row>
    <row r="687" spans="17:20" x14ac:dyDescent="0.25">
      <c r="Q687" s="392"/>
      <c r="R687" s="392"/>
      <c r="S687" s="392"/>
      <c r="T687" s="392"/>
    </row>
    <row r="688" spans="17:20" x14ac:dyDescent="0.25">
      <c r="Q688" s="392"/>
      <c r="R688" s="392"/>
      <c r="S688" s="392"/>
      <c r="T688" s="392"/>
    </row>
    <row r="689" spans="17:20" x14ac:dyDescent="0.25">
      <c r="Q689" s="392"/>
      <c r="R689" s="392"/>
      <c r="S689" s="392"/>
      <c r="T689" s="392"/>
    </row>
    <row r="690" spans="17:20" x14ac:dyDescent="0.25">
      <c r="Q690" s="392"/>
      <c r="R690" s="392"/>
      <c r="S690" s="392"/>
      <c r="T690" s="392"/>
    </row>
    <row r="691" spans="17:20" x14ac:dyDescent="0.25">
      <c r="Q691" s="392"/>
      <c r="R691" s="392"/>
      <c r="S691" s="392"/>
      <c r="T691" s="392"/>
    </row>
    <row r="692" spans="17:20" x14ac:dyDescent="0.25">
      <c r="Q692" s="392"/>
      <c r="R692" s="392"/>
      <c r="S692" s="392"/>
      <c r="T692" s="392"/>
    </row>
    <row r="693" spans="17:20" x14ac:dyDescent="0.25">
      <c r="Q693" s="392"/>
      <c r="R693" s="392"/>
      <c r="S693" s="392"/>
      <c r="T693" s="392"/>
    </row>
    <row r="694" spans="17:20" x14ac:dyDescent="0.25">
      <c r="Q694" s="392"/>
      <c r="R694" s="392"/>
      <c r="S694" s="392"/>
      <c r="T694" s="392"/>
    </row>
    <row r="695" spans="17:20" x14ac:dyDescent="0.25">
      <c r="Q695" s="392"/>
      <c r="R695" s="392"/>
      <c r="S695" s="392"/>
      <c r="T695" s="392"/>
    </row>
    <row r="696" spans="17:20" x14ac:dyDescent="0.25">
      <c r="Q696" s="392"/>
      <c r="R696" s="392"/>
      <c r="S696" s="392"/>
      <c r="T696" s="392"/>
    </row>
    <row r="697" spans="17:20" x14ac:dyDescent="0.25">
      <c r="Q697" s="392"/>
      <c r="R697" s="392"/>
      <c r="S697" s="392"/>
      <c r="T697" s="392"/>
    </row>
    <row r="698" spans="17:20" x14ac:dyDescent="0.25">
      <c r="Q698" s="392"/>
      <c r="R698" s="392"/>
      <c r="S698" s="392"/>
      <c r="T698" s="392"/>
    </row>
    <row r="699" spans="17:20" x14ac:dyDescent="0.25">
      <c r="Q699" s="392"/>
      <c r="R699" s="392"/>
      <c r="S699" s="392"/>
      <c r="T699" s="392"/>
    </row>
    <row r="700" spans="17:20" x14ac:dyDescent="0.25">
      <c r="Q700" s="392"/>
      <c r="R700" s="392"/>
      <c r="S700" s="392"/>
      <c r="T700" s="392"/>
    </row>
    <row r="701" spans="17:20" x14ac:dyDescent="0.25">
      <c r="Q701" s="392"/>
      <c r="R701" s="392"/>
      <c r="S701" s="392"/>
      <c r="T701" s="392"/>
    </row>
    <row r="702" spans="17:20" x14ac:dyDescent="0.25">
      <c r="Q702" s="392"/>
      <c r="R702" s="392"/>
      <c r="S702" s="392"/>
      <c r="T702" s="392"/>
    </row>
    <row r="703" spans="17:20" x14ac:dyDescent="0.25">
      <c r="Q703" s="392"/>
      <c r="R703" s="392"/>
      <c r="S703" s="392"/>
      <c r="T703" s="392"/>
    </row>
    <row r="704" spans="17:20" x14ac:dyDescent="0.25">
      <c r="Q704" s="392"/>
      <c r="R704" s="392"/>
      <c r="S704" s="392"/>
      <c r="T704" s="392"/>
    </row>
    <row r="705" spans="17:20" x14ac:dyDescent="0.25">
      <c r="Q705" s="392"/>
      <c r="R705" s="392"/>
      <c r="S705" s="392"/>
      <c r="T705" s="392"/>
    </row>
    <row r="706" spans="17:20" x14ac:dyDescent="0.25">
      <c r="Q706" s="392"/>
      <c r="R706" s="392"/>
      <c r="S706" s="392"/>
      <c r="T706" s="392"/>
    </row>
    <row r="707" spans="17:20" x14ac:dyDescent="0.25">
      <c r="Q707" s="392"/>
      <c r="R707" s="392"/>
      <c r="S707" s="392"/>
      <c r="T707" s="392"/>
    </row>
    <row r="708" spans="17:20" x14ac:dyDescent="0.25">
      <c r="Q708" s="392"/>
      <c r="R708" s="392"/>
      <c r="S708" s="392"/>
      <c r="T708" s="392"/>
    </row>
    <row r="709" spans="17:20" x14ac:dyDescent="0.25">
      <c r="Q709" s="392"/>
      <c r="R709" s="392"/>
      <c r="S709" s="392"/>
      <c r="T709" s="392"/>
    </row>
    <row r="710" spans="17:20" x14ac:dyDescent="0.25">
      <c r="Q710" s="392"/>
      <c r="R710" s="392"/>
      <c r="S710" s="392"/>
      <c r="T710" s="392"/>
    </row>
    <row r="711" spans="17:20" x14ac:dyDescent="0.25">
      <c r="Q711" s="392"/>
      <c r="R711" s="392"/>
      <c r="S711" s="392"/>
      <c r="T711" s="392"/>
    </row>
    <row r="712" spans="17:20" x14ac:dyDescent="0.25">
      <c r="Q712" s="392"/>
      <c r="R712" s="392"/>
      <c r="S712" s="392"/>
      <c r="T712" s="392"/>
    </row>
    <row r="713" spans="17:20" x14ac:dyDescent="0.25">
      <c r="Q713" s="392"/>
      <c r="R713" s="392"/>
      <c r="S713" s="392"/>
      <c r="T713" s="392"/>
    </row>
    <row r="714" spans="17:20" x14ac:dyDescent="0.25">
      <c r="Q714" s="392"/>
      <c r="R714" s="392"/>
      <c r="S714" s="392"/>
      <c r="T714" s="392"/>
    </row>
    <row r="715" spans="17:20" x14ac:dyDescent="0.25">
      <c r="Q715" s="392"/>
      <c r="R715" s="392"/>
      <c r="S715" s="392"/>
      <c r="T715" s="392"/>
    </row>
    <row r="716" spans="17:20" x14ac:dyDescent="0.25">
      <c r="Q716" s="392"/>
      <c r="R716" s="392"/>
      <c r="S716" s="392"/>
      <c r="T716" s="392"/>
    </row>
    <row r="717" spans="17:20" x14ac:dyDescent="0.25">
      <c r="Q717" s="392"/>
      <c r="R717" s="392"/>
      <c r="S717" s="392"/>
      <c r="T717" s="392"/>
    </row>
    <row r="718" spans="17:20" x14ac:dyDescent="0.25">
      <c r="Q718" s="392"/>
      <c r="R718" s="392"/>
      <c r="S718" s="392"/>
      <c r="T718" s="392"/>
    </row>
    <row r="719" spans="17:20" x14ac:dyDescent="0.25">
      <c r="Q719" s="392"/>
      <c r="R719" s="392"/>
      <c r="S719" s="392"/>
      <c r="T719" s="392"/>
    </row>
    <row r="720" spans="17:20" x14ac:dyDescent="0.25">
      <c r="Q720" s="392"/>
      <c r="R720" s="392"/>
      <c r="S720" s="392"/>
      <c r="T720" s="392"/>
    </row>
    <row r="721" spans="17:20" x14ac:dyDescent="0.25">
      <c r="Q721" s="392"/>
      <c r="R721" s="392"/>
      <c r="S721" s="392"/>
      <c r="T721" s="392"/>
    </row>
    <row r="722" spans="17:20" x14ac:dyDescent="0.25">
      <c r="Q722" s="392"/>
      <c r="R722" s="392"/>
      <c r="S722" s="392"/>
      <c r="T722" s="392"/>
    </row>
    <row r="723" spans="17:20" x14ac:dyDescent="0.25">
      <c r="Q723" s="392"/>
      <c r="R723" s="392"/>
      <c r="S723" s="392"/>
      <c r="T723" s="392"/>
    </row>
    <row r="724" spans="17:20" x14ac:dyDescent="0.25">
      <c r="Q724" s="392"/>
      <c r="R724" s="392"/>
      <c r="S724" s="392"/>
      <c r="T724" s="392"/>
    </row>
    <row r="725" spans="17:20" x14ac:dyDescent="0.25">
      <c r="Q725" s="392"/>
      <c r="R725" s="392"/>
      <c r="S725" s="392"/>
      <c r="T725" s="392"/>
    </row>
    <row r="726" spans="17:20" x14ac:dyDescent="0.25">
      <c r="Q726" s="392"/>
      <c r="R726" s="392"/>
      <c r="S726" s="392"/>
      <c r="T726" s="392"/>
    </row>
    <row r="727" spans="17:20" x14ac:dyDescent="0.25">
      <c r="Q727" s="392"/>
      <c r="R727" s="392"/>
      <c r="S727" s="392"/>
      <c r="T727" s="392"/>
    </row>
    <row r="728" spans="17:20" x14ac:dyDescent="0.25">
      <c r="Q728" s="392"/>
      <c r="R728" s="392"/>
      <c r="S728" s="392"/>
      <c r="T728" s="392"/>
    </row>
    <row r="729" spans="17:20" x14ac:dyDescent="0.25">
      <c r="Q729" s="392"/>
      <c r="R729" s="392"/>
      <c r="S729" s="392"/>
      <c r="T729" s="392"/>
    </row>
    <row r="730" spans="17:20" x14ac:dyDescent="0.25">
      <c r="Q730" s="392"/>
      <c r="R730" s="392"/>
      <c r="S730" s="392"/>
      <c r="T730" s="392"/>
    </row>
    <row r="731" spans="17:20" x14ac:dyDescent="0.25">
      <c r="Q731" s="392"/>
      <c r="R731" s="392"/>
      <c r="S731" s="392"/>
      <c r="T731" s="392"/>
    </row>
    <row r="732" spans="17:20" x14ac:dyDescent="0.25">
      <c r="Q732" s="392"/>
      <c r="R732" s="392"/>
      <c r="S732" s="392"/>
      <c r="T732" s="392"/>
    </row>
    <row r="733" spans="17:20" x14ac:dyDescent="0.25">
      <c r="Q733" s="392"/>
      <c r="R733" s="392"/>
      <c r="S733" s="392"/>
      <c r="T733" s="392"/>
    </row>
    <row r="734" spans="17:20" x14ac:dyDescent="0.25">
      <c r="Q734" s="392"/>
      <c r="R734" s="392"/>
      <c r="S734" s="392"/>
      <c r="T734" s="392"/>
    </row>
    <row r="735" spans="17:20" x14ac:dyDescent="0.25">
      <c r="Q735" s="392"/>
      <c r="R735" s="392"/>
      <c r="S735" s="392"/>
      <c r="T735" s="392"/>
    </row>
    <row r="736" spans="17:20" x14ac:dyDescent="0.25">
      <c r="Q736" s="392"/>
      <c r="R736" s="392"/>
      <c r="S736" s="392"/>
      <c r="T736" s="392"/>
    </row>
    <row r="737" spans="17:20" x14ac:dyDescent="0.25">
      <c r="Q737" s="392"/>
      <c r="R737" s="392"/>
      <c r="S737" s="392"/>
      <c r="T737" s="392"/>
    </row>
    <row r="738" spans="17:20" x14ac:dyDescent="0.25">
      <c r="Q738" s="392"/>
      <c r="R738" s="392"/>
      <c r="S738" s="392"/>
      <c r="T738" s="392"/>
    </row>
    <row r="739" spans="17:20" x14ac:dyDescent="0.25">
      <c r="Q739" s="392"/>
      <c r="R739" s="392"/>
      <c r="S739" s="392"/>
      <c r="T739" s="392"/>
    </row>
    <row r="740" spans="17:20" x14ac:dyDescent="0.25">
      <c r="Q740" s="392"/>
      <c r="R740" s="392"/>
      <c r="S740" s="392"/>
      <c r="T740" s="392"/>
    </row>
    <row r="741" spans="17:20" x14ac:dyDescent="0.25">
      <c r="Q741" s="392"/>
      <c r="R741" s="392"/>
      <c r="S741" s="392"/>
      <c r="T741" s="392"/>
    </row>
    <row r="742" spans="17:20" x14ac:dyDescent="0.25">
      <c r="Q742" s="392"/>
      <c r="R742" s="392"/>
      <c r="S742" s="392"/>
      <c r="T742" s="392"/>
    </row>
    <row r="743" spans="17:20" x14ac:dyDescent="0.25">
      <c r="Q743" s="392"/>
      <c r="R743" s="392"/>
      <c r="S743" s="392"/>
      <c r="T743" s="392"/>
    </row>
    <row r="744" spans="17:20" x14ac:dyDescent="0.25">
      <c r="Q744" s="392"/>
      <c r="R744" s="392"/>
      <c r="S744" s="392"/>
      <c r="T744" s="392"/>
    </row>
    <row r="745" spans="17:20" x14ac:dyDescent="0.25">
      <c r="Q745" s="392"/>
      <c r="R745" s="392"/>
      <c r="S745" s="392"/>
      <c r="T745" s="392"/>
    </row>
    <row r="746" spans="17:20" x14ac:dyDescent="0.25">
      <c r="Q746" s="392"/>
      <c r="R746" s="392"/>
      <c r="S746" s="392"/>
      <c r="T746" s="392"/>
    </row>
    <row r="747" spans="17:20" x14ac:dyDescent="0.25">
      <c r="Q747" s="392"/>
      <c r="R747" s="392"/>
      <c r="S747" s="392"/>
      <c r="T747" s="392"/>
    </row>
    <row r="748" spans="17:20" x14ac:dyDescent="0.25">
      <c r="Q748" s="392"/>
      <c r="R748" s="392"/>
      <c r="S748" s="392"/>
      <c r="T748" s="392"/>
    </row>
    <row r="749" spans="17:20" x14ac:dyDescent="0.25">
      <c r="Q749" s="392"/>
      <c r="R749" s="392"/>
      <c r="S749" s="392"/>
      <c r="T749" s="392"/>
    </row>
    <row r="750" spans="17:20" x14ac:dyDescent="0.25">
      <c r="Q750" s="392"/>
      <c r="R750" s="392"/>
      <c r="S750" s="392"/>
      <c r="T750" s="392"/>
    </row>
    <row r="751" spans="17:20" x14ac:dyDescent="0.25">
      <c r="Q751" s="392"/>
      <c r="R751" s="392"/>
      <c r="S751" s="392"/>
      <c r="T751" s="392"/>
    </row>
    <row r="752" spans="17:20" x14ac:dyDescent="0.25">
      <c r="Q752" s="392"/>
      <c r="R752" s="392"/>
      <c r="S752" s="392"/>
      <c r="T752" s="392"/>
    </row>
    <row r="753" spans="17:20" x14ac:dyDescent="0.25">
      <c r="Q753" s="392"/>
      <c r="R753" s="392"/>
      <c r="S753" s="392"/>
      <c r="T753" s="392"/>
    </row>
    <row r="754" spans="17:20" x14ac:dyDescent="0.25">
      <c r="Q754" s="392"/>
      <c r="R754" s="392"/>
      <c r="S754" s="392"/>
      <c r="T754" s="392"/>
    </row>
    <row r="755" spans="17:20" x14ac:dyDescent="0.25">
      <c r="Q755" s="392"/>
      <c r="R755" s="392"/>
      <c r="S755" s="392"/>
      <c r="T755" s="392"/>
    </row>
    <row r="756" spans="17:20" x14ac:dyDescent="0.25">
      <c r="Q756" s="392"/>
      <c r="R756" s="392"/>
      <c r="S756" s="392"/>
      <c r="T756" s="392"/>
    </row>
    <row r="757" spans="17:20" x14ac:dyDescent="0.25">
      <c r="Q757" s="392"/>
      <c r="R757" s="392"/>
      <c r="S757" s="392"/>
      <c r="T757" s="392"/>
    </row>
    <row r="758" spans="17:20" x14ac:dyDescent="0.25">
      <c r="Q758" s="392"/>
      <c r="R758" s="392"/>
      <c r="S758" s="392"/>
      <c r="T758" s="392"/>
    </row>
    <row r="759" spans="17:20" x14ac:dyDescent="0.25">
      <c r="Q759" s="392"/>
      <c r="R759" s="392"/>
      <c r="S759" s="392"/>
      <c r="T759" s="392"/>
    </row>
    <row r="760" spans="17:20" x14ac:dyDescent="0.25">
      <c r="Q760" s="392"/>
      <c r="R760" s="392"/>
      <c r="S760" s="392"/>
      <c r="T760" s="392"/>
    </row>
    <row r="761" spans="17:20" x14ac:dyDescent="0.25">
      <c r="Q761" s="392"/>
      <c r="R761" s="392"/>
      <c r="S761" s="392"/>
      <c r="T761" s="392"/>
    </row>
    <row r="762" spans="17:20" x14ac:dyDescent="0.25">
      <c r="Q762" s="392"/>
      <c r="R762" s="392"/>
      <c r="S762" s="392"/>
      <c r="T762" s="392"/>
    </row>
    <row r="763" spans="17:20" x14ac:dyDescent="0.25">
      <c r="Q763" s="392"/>
      <c r="R763" s="392"/>
      <c r="S763" s="392"/>
      <c r="T763" s="392"/>
    </row>
    <row r="764" spans="17:20" x14ac:dyDescent="0.25">
      <c r="Q764" s="392"/>
      <c r="R764" s="392"/>
      <c r="S764" s="392"/>
      <c r="T764" s="392"/>
    </row>
    <row r="765" spans="17:20" x14ac:dyDescent="0.25">
      <c r="Q765" s="392"/>
      <c r="R765" s="392"/>
      <c r="S765" s="392"/>
      <c r="T765" s="392"/>
    </row>
    <row r="766" spans="17:20" x14ac:dyDescent="0.25">
      <c r="Q766" s="392"/>
      <c r="R766" s="392"/>
      <c r="S766" s="392"/>
      <c r="T766" s="392"/>
    </row>
    <row r="767" spans="17:20" x14ac:dyDescent="0.25">
      <c r="Q767" s="392"/>
      <c r="R767" s="392"/>
      <c r="S767" s="392"/>
      <c r="T767" s="392"/>
    </row>
    <row r="768" spans="17:20" x14ac:dyDescent="0.25">
      <c r="Q768" s="392"/>
      <c r="R768" s="392"/>
      <c r="S768" s="392"/>
      <c r="T768" s="392"/>
    </row>
    <row r="769" spans="17:20" x14ac:dyDescent="0.25">
      <c r="Q769" s="392"/>
      <c r="R769" s="392"/>
      <c r="S769" s="392"/>
      <c r="T769" s="392"/>
    </row>
    <row r="770" spans="17:20" x14ac:dyDescent="0.25">
      <c r="Q770" s="392"/>
      <c r="R770" s="392"/>
      <c r="S770" s="392"/>
      <c r="T770" s="392"/>
    </row>
    <row r="771" spans="17:20" x14ac:dyDescent="0.25">
      <c r="Q771" s="392"/>
      <c r="R771" s="392"/>
      <c r="S771" s="392"/>
      <c r="T771" s="392"/>
    </row>
    <row r="772" spans="17:20" x14ac:dyDescent="0.25">
      <c r="Q772" s="392"/>
      <c r="R772" s="392"/>
      <c r="S772" s="392"/>
      <c r="T772" s="392"/>
    </row>
    <row r="773" spans="17:20" x14ac:dyDescent="0.25">
      <c r="Q773" s="392"/>
      <c r="R773" s="392"/>
      <c r="S773" s="392"/>
      <c r="T773" s="392"/>
    </row>
    <row r="774" spans="17:20" x14ac:dyDescent="0.25">
      <c r="Q774" s="392"/>
      <c r="R774" s="392"/>
      <c r="S774" s="392"/>
      <c r="T774" s="392"/>
    </row>
    <row r="775" spans="17:20" x14ac:dyDescent="0.25">
      <c r="Q775" s="392"/>
      <c r="R775" s="392"/>
      <c r="S775" s="392"/>
      <c r="T775" s="392"/>
    </row>
    <row r="776" spans="17:20" x14ac:dyDescent="0.25">
      <c r="Q776" s="392"/>
      <c r="R776" s="392"/>
      <c r="S776" s="392"/>
      <c r="T776" s="392"/>
    </row>
    <row r="777" spans="17:20" x14ac:dyDescent="0.25">
      <c r="Q777" s="392"/>
      <c r="R777" s="392"/>
      <c r="S777" s="392"/>
      <c r="T777" s="392"/>
    </row>
    <row r="778" spans="17:20" x14ac:dyDescent="0.25">
      <c r="Q778" s="392"/>
      <c r="R778" s="392"/>
      <c r="S778" s="392"/>
      <c r="T778" s="392"/>
    </row>
    <row r="779" spans="17:20" x14ac:dyDescent="0.25">
      <c r="Q779" s="392"/>
      <c r="R779" s="392"/>
      <c r="S779" s="392"/>
      <c r="T779" s="392"/>
    </row>
    <row r="780" spans="17:20" x14ac:dyDescent="0.25">
      <c r="Q780" s="392"/>
      <c r="R780" s="392"/>
      <c r="S780" s="392"/>
      <c r="T780" s="392"/>
    </row>
    <row r="781" spans="17:20" x14ac:dyDescent="0.25">
      <c r="Q781" s="392"/>
      <c r="R781" s="392"/>
      <c r="S781" s="392"/>
      <c r="T781" s="392"/>
    </row>
    <row r="782" spans="17:20" x14ac:dyDescent="0.25">
      <c r="Q782" s="392"/>
      <c r="R782" s="392"/>
      <c r="S782" s="392"/>
      <c r="T782" s="392"/>
    </row>
    <row r="783" spans="17:20" x14ac:dyDescent="0.25">
      <c r="Q783" s="392"/>
      <c r="R783" s="392"/>
      <c r="S783" s="392"/>
      <c r="T783" s="392"/>
    </row>
    <row r="784" spans="17:20" x14ac:dyDescent="0.25">
      <c r="Q784" s="392"/>
      <c r="R784" s="392"/>
      <c r="S784" s="392"/>
      <c r="T784" s="392"/>
    </row>
    <row r="785" spans="17:20" x14ac:dyDescent="0.25">
      <c r="Q785" s="392"/>
      <c r="R785" s="392"/>
      <c r="S785" s="392"/>
      <c r="T785" s="392"/>
    </row>
    <row r="786" spans="17:20" x14ac:dyDescent="0.25">
      <c r="Q786" s="392"/>
      <c r="R786" s="392"/>
      <c r="S786" s="392"/>
      <c r="T786" s="392"/>
    </row>
    <row r="787" spans="17:20" x14ac:dyDescent="0.25">
      <c r="Q787" s="392"/>
      <c r="R787" s="392"/>
      <c r="S787" s="392"/>
      <c r="T787" s="392"/>
    </row>
    <row r="788" spans="17:20" x14ac:dyDescent="0.25">
      <c r="Q788" s="392"/>
      <c r="R788" s="392"/>
      <c r="S788" s="392"/>
      <c r="T788" s="392"/>
    </row>
    <row r="789" spans="17:20" x14ac:dyDescent="0.25">
      <c r="Q789" s="392"/>
      <c r="R789" s="392"/>
      <c r="S789" s="392"/>
      <c r="T789" s="392"/>
    </row>
    <row r="790" spans="17:20" x14ac:dyDescent="0.25">
      <c r="Q790" s="392"/>
      <c r="R790" s="392"/>
      <c r="S790" s="392"/>
      <c r="T790" s="392"/>
    </row>
    <row r="791" spans="17:20" x14ac:dyDescent="0.25">
      <c r="Q791" s="392"/>
      <c r="R791" s="392"/>
      <c r="S791" s="392"/>
      <c r="T791" s="392"/>
    </row>
    <row r="792" spans="17:20" x14ac:dyDescent="0.25">
      <c r="Q792" s="392"/>
      <c r="R792" s="392"/>
      <c r="S792" s="392"/>
      <c r="T792" s="392"/>
    </row>
    <row r="793" spans="17:20" x14ac:dyDescent="0.25">
      <c r="Q793" s="392"/>
      <c r="R793" s="392"/>
      <c r="S793" s="392"/>
      <c r="T793" s="392"/>
    </row>
    <row r="794" spans="17:20" x14ac:dyDescent="0.25">
      <c r="Q794" s="392"/>
      <c r="R794" s="392"/>
      <c r="S794" s="392"/>
      <c r="T794" s="392"/>
    </row>
    <row r="795" spans="17:20" x14ac:dyDescent="0.25">
      <c r="Q795" s="392"/>
      <c r="R795" s="392"/>
      <c r="S795" s="392"/>
      <c r="T795" s="392"/>
    </row>
    <row r="796" spans="17:20" x14ac:dyDescent="0.25">
      <c r="Q796" s="392"/>
      <c r="R796" s="392"/>
      <c r="S796" s="392"/>
      <c r="T796" s="392"/>
    </row>
    <row r="797" spans="17:20" x14ac:dyDescent="0.25">
      <c r="Q797" s="392"/>
      <c r="R797" s="392"/>
      <c r="S797" s="392"/>
      <c r="T797" s="392"/>
    </row>
    <row r="798" spans="17:20" x14ac:dyDescent="0.25">
      <c r="Q798" s="392"/>
      <c r="R798" s="392"/>
      <c r="S798" s="392"/>
      <c r="T798" s="392"/>
    </row>
    <row r="799" spans="17:20" x14ac:dyDescent="0.25">
      <c r="Q799" s="392"/>
      <c r="R799" s="392"/>
      <c r="S799" s="392"/>
      <c r="T799" s="392"/>
    </row>
    <row r="800" spans="17:20" x14ac:dyDescent="0.25">
      <c r="Q800" s="392"/>
      <c r="R800" s="392"/>
      <c r="S800" s="392"/>
      <c r="T800" s="392"/>
    </row>
    <row r="801" spans="17:20" x14ac:dyDescent="0.25">
      <c r="Q801" s="392"/>
      <c r="R801" s="392"/>
      <c r="S801" s="392"/>
      <c r="T801" s="392"/>
    </row>
    <row r="802" spans="17:20" x14ac:dyDescent="0.25">
      <c r="Q802" s="392"/>
      <c r="R802" s="392"/>
      <c r="S802" s="392"/>
      <c r="T802" s="392"/>
    </row>
    <row r="803" spans="17:20" x14ac:dyDescent="0.25">
      <c r="Q803" s="392"/>
      <c r="R803" s="392"/>
      <c r="S803" s="392"/>
      <c r="T803" s="392"/>
    </row>
    <row r="804" spans="17:20" x14ac:dyDescent="0.25">
      <c r="Q804" s="392"/>
      <c r="R804" s="392"/>
      <c r="S804" s="392"/>
      <c r="T804" s="392"/>
    </row>
    <row r="805" spans="17:20" x14ac:dyDescent="0.25">
      <c r="Q805" s="392"/>
      <c r="R805" s="392"/>
      <c r="S805" s="392"/>
      <c r="T805" s="392"/>
    </row>
    <row r="806" spans="17:20" x14ac:dyDescent="0.25">
      <c r="Q806" s="392"/>
      <c r="R806" s="392"/>
      <c r="S806" s="392"/>
      <c r="T806" s="392"/>
    </row>
    <row r="807" spans="17:20" x14ac:dyDescent="0.25">
      <c r="Q807" s="392"/>
      <c r="R807" s="392"/>
      <c r="S807" s="392"/>
      <c r="T807" s="392"/>
    </row>
    <row r="808" spans="17:20" x14ac:dyDescent="0.25">
      <c r="Q808" s="392"/>
      <c r="R808" s="392"/>
      <c r="S808" s="392"/>
      <c r="T808" s="392"/>
    </row>
    <row r="809" spans="17:20" x14ac:dyDescent="0.25">
      <c r="Q809" s="392"/>
      <c r="R809" s="392"/>
      <c r="S809" s="392"/>
      <c r="T809" s="392"/>
    </row>
    <row r="810" spans="17:20" x14ac:dyDescent="0.25">
      <c r="Q810" s="392"/>
      <c r="R810" s="392"/>
      <c r="S810" s="392"/>
      <c r="T810" s="392"/>
    </row>
    <row r="811" spans="17:20" x14ac:dyDescent="0.25">
      <c r="Q811" s="392"/>
      <c r="R811" s="392"/>
      <c r="S811" s="392"/>
      <c r="T811" s="392"/>
    </row>
    <row r="812" spans="17:20" x14ac:dyDescent="0.25">
      <c r="Q812" s="392"/>
      <c r="R812" s="392"/>
      <c r="S812" s="392"/>
      <c r="T812" s="392"/>
    </row>
    <row r="813" spans="17:20" x14ac:dyDescent="0.25">
      <c r="Q813" s="392"/>
      <c r="R813" s="392"/>
      <c r="S813" s="392"/>
      <c r="T813" s="392"/>
    </row>
    <row r="814" spans="17:20" x14ac:dyDescent="0.25">
      <c r="Q814" s="392"/>
      <c r="R814" s="392"/>
      <c r="S814" s="392"/>
      <c r="T814" s="392"/>
    </row>
    <row r="815" spans="17:20" x14ac:dyDescent="0.25">
      <c r="Q815" s="392"/>
      <c r="R815" s="392"/>
      <c r="S815" s="392"/>
      <c r="T815" s="392"/>
    </row>
    <row r="816" spans="17:20" x14ac:dyDescent="0.25">
      <c r="Q816" s="392"/>
      <c r="R816" s="392"/>
      <c r="S816" s="392"/>
      <c r="T816" s="392"/>
    </row>
    <row r="817" spans="17:20" x14ac:dyDescent="0.25">
      <c r="Q817" s="392"/>
      <c r="R817" s="392"/>
      <c r="S817" s="392"/>
      <c r="T817" s="392"/>
    </row>
    <row r="818" spans="17:20" x14ac:dyDescent="0.25">
      <c r="Q818" s="392"/>
      <c r="R818" s="392"/>
      <c r="S818" s="392"/>
      <c r="T818" s="392"/>
    </row>
    <row r="819" spans="17:20" x14ac:dyDescent="0.25">
      <c r="Q819" s="392"/>
      <c r="R819" s="392"/>
      <c r="S819" s="392"/>
      <c r="T819" s="392"/>
    </row>
    <row r="820" spans="17:20" x14ac:dyDescent="0.25">
      <c r="Q820" s="392"/>
      <c r="R820" s="392"/>
      <c r="S820" s="392"/>
      <c r="T820" s="392"/>
    </row>
    <row r="821" spans="17:20" x14ac:dyDescent="0.25">
      <c r="Q821" s="392"/>
      <c r="R821" s="392"/>
      <c r="S821" s="392"/>
      <c r="T821" s="392"/>
    </row>
    <row r="822" spans="17:20" x14ac:dyDescent="0.25">
      <c r="Q822" s="392"/>
      <c r="R822" s="392"/>
      <c r="S822" s="392"/>
      <c r="T822" s="392"/>
    </row>
    <row r="823" spans="17:20" x14ac:dyDescent="0.25">
      <c r="Q823" s="392"/>
      <c r="R823" s="392"/>
      <c r="S823" s="392"/>
      <c r="T823" s="392"/>
    </row>
    <row r="824" spans="17:20" x14ac:dyDescent="0.25">
      <c r="Q824" s="392"/>
      <c r="R824" s="392"/>
      <c r="S824" s="392"/>
      <c r="T824" s="392"/>
    </row>
    <row r="825" spans="17:20" x14ac:dyDescent="0.25">
      <c r="Q825" s="392"/>
      <c r="R825" s="392"/>
      <c r="S825" s="392"/>
      <c r="T825" s="392"/>
    </row>
    <row r="826" spans="17:20" x14ac:dyDescent="0.25">
      <c r="Q826" s="392"/>
      <c r="R826" s="392"/>
      <c r="S826" s="392"/>
      <c r="T826" s="392"/>
    </row>
    <row r="827" spans="17:20" x14ac:dyDescent="0.25">
      <c r="Q827" s="392"/>
      <c r="R827" s="392"/>
      <c r="S827" s="392"/>
      <c r="T827" s="392"/>
    </row>
    <row r="828" spans="17:20" x14ac:dyDescent="0.25">
      <c r="Q828" s="392"/>
      <c r="R828" s="392"/>
      <c r="S828" s="392"/>
      <c r="T828" s="392"/>
    </row>
    <row r="829" spans="17:20" x14ac:dyDescent="0.25">
      <c r="Q829" s="392"/>
      <c r="R829" s="392"/>
      <c r="S829" s="392"/>
      <c r="T829" s="392"/>
    </row>
    <row r="830" spans="17:20" x14ac:dyDescent="0.25">
      <c r="Q830" s="392"/>
      <c r="R830" s="392"/>
      <c r="S830" s="392"/>
      <c r="T830" s="392"/>
    </row>
    <row r="831" spans="17:20" x14ac:dyDescent="0.25">
      <c r="Q831" s="392"/>
      <c r="R831" s="392"/>
      <c r="S831" s="392"/>
      <c r="T831" s="392"/>
    </row>
    <row r="832" spans="17:20" x14ac:dyDescent="0.25">
      <c r="Q832" s="392"/>
      <c r="R832" s="392"/>
      <c r="S832" s="392"/>
      <c r="T832" s="392"/>
    </row>
    <row r="833" spans="17:20" x14ac:dyDescent="0.25">
      <c r="Q833" s="392"/>
      <c r="R833" s="392"/>
      <c r="S833" s="392"/>
      <c r="T833" s="392"/>
    </row>
    <row r="834" spans="17:20" x14ac:dyDescent="0.25">
      <c r="Q834" s="392"/>
      <c r="R834" s="392"/>
      <c r="S834" s="392"/>
      <c r="T834" s="392"/>
    </row>
    <row r="835" spans="17:20" x14ac:dyDescent="0.25">
      <c r="Q835" s="392"/>
      <c r="R835" s="392"/>
      <c r="S835" s="392"/>
      <c r="T835" s="392"/>
    </row>
    <row r="836" spans="17:20" x14ac:dyDescent="0.25">
      <c r="Q836" s="392"/>
      <c r="R836" s="392"/>
      <c r="S836" s="392"/>
      <c r="T836" s="392"/>
    </row>
    <row r="837" spans="17:20" x14ac:dyDescent="0.25">
      <c r="Q837" s="392"/>
      <c r="R837" s="392"/>
      <c r="S837" s="392"/>
      <c r="T837" s="392"/>
    </row>
    <row r="838" spans="17:20" x14ac:dyDescent="0.25">
      <c r="Q838" s="392"/>
      <c r="R838" s="392"/>
      <c r="S838" s="392"/>
      <c r="T838" s="392"/>
    </row>
    <row r="839" spans="17:20" x14ac:dyDescent="0.25">
      <c r="Q839" s="392"/>
      <c r="R839" s="392"/>
      <c r="S839" s="392"/>
      <c r="T839" s="392"/>
    </row>
    <row r="840" spans="17:20" x14ac:dyDescent="0.25">
      <c r="Q840" s="392"/>
      <c r="R840" s="392"/>
      <c r="S840" s="392"/>
      <c r="T840" s="392"/>
    </row>
    <row r="841" spans="17:20" x14ac:dyDescent="0.25">
      <c r="Q841" s="392"/>
      <c r="R841" s="392"/>
      <c r="S841" s="392"/>
      <c r="T841" s="392"/>
    </row>
    <row r="842" spans="17:20" x14ac:dyDescent="0.25">
      <c r="Q842" s="392"/>
      <c r="R842" s="392"/>
      <c r="S842" s="392"/>
      <c r="T842" s="392"/>
    </row>
    <row r="843" spans="17:20" x14ac:dyDescent="0.25">
      <c r="Q843" s="392"/>
      <c r="R843" s="392"/>
      <c r="S843" s="392"/>
      <c r="T843" s="392"/>
    </row>
    <row r="844" spans="17:20" x14ac:dyDescent="0.25">
      <c r="Q844" s="392"/>
      <c r="R844" s="392"/>
      <c r="S844" s="392"/>
      <c r="T844" s="392"/>
    </row>
    <row r="845" spans="17:20" x14ac:dyDescent="0.25">
      <c r="Q845" s="392"/>
      <c r="R845" s="392"/>
      <c r="S845" s="392"/>
      <c r="T845" s="392"/>
    </row>
    <row r="846" spans="17:20" x14ac:dyDescent="0.25">
      <c r="Q846" s="392"/>
      <c r="R846" s="392"/>
      <c r="S846" s="392"/>
      <c r="T846" s="392"/>
    </row>
    <row r="847" spans="17:20" x14ac:dyDescent="0.25">
      <c r="Q847" s="392"/>
      <c r="R847" s="392"/>
      <c r="S847" s="392"/>
      <c r="T847" s="392"/>
    </row>
    <row r="848" spans="17:20" x14ac:dyDescent="0.25">
      <c r="Q848" s="392"/>
      <c r="R848" s="392"/>
      <c r="S848" s="392"/>
      <c r="T848" s="392"/>
    </row>
    <row r="849" spans="17:20" x14ac:dyDescent="0.25">
      <c r="Q849" s="392"/>
      <c r="R849" s="392"/>
      <c r="S849" s="392"/>
      <c r="T849" s="392"/>
    </row>
    <row r="850" spans="17:20" x14ac:dyDescent="0.25">
      <c r="Q850" s="392"/>
      <c r="R850" s="392"/>
      <c r="S850" s="392"/>
      <c r="T850" s="392"/>
    </row>
    <row r="851" spans="17:20" x14ac:dyDescent="0.25">
      <c r="Q851" s="392"/>
      <c r="R851" s="392"/>
      <c r="S851" s="392"/>
      <c r="T851" s="392"/>
    </row>
    <row r="852" spans="17:20" x14ac:dyDescent="0.25">
      <c r="Q852" s="392"/>
      <c r="R852" s="392"/>
      <c r="S852" s="392"/>
      <c r="T852" s="392"/>
    </row>
    <row r="853" spans="17:20" x14ac:dyDescent="0.25">
      <c r="Q853" s="392"/>
      <c r="R853" s="392"/>
      <c r="S853" s="392"/>
      <c r="T853" s="392"/>
    </row>
    <row r="854" spans="17:20" x14ac:dyDescent="0.25">
      <c r="Q854" s="392"/>
      <c r="R854" s="392"/>
      <c r="S854" s="392"/>
      <c r="T854" s="392"/>
    </row>
    <row r="855" spans="17:20" x14ac:dyDescent="0.25">
      <c r="Q855" s="392"/>
      <c r="R855" s="392"/>
      <c r="S855" s="392"/>
      <c r="T855" s="392"/>
    </row>
    <row r="856" spans="17:20" x14ac:dyDescent="0.25">
      <c r="Q856" s="392"/>
      <c r="R856" s="392"/>
      <c r="S856" s="392"/>
      <c r="T856" s="392"/>
    </row>
    <row r="857" spans="17:20" x14ac:dyDescent="0.25">
      <c r="Q857" s="392"/>
      <c r="R857" s="392"/>
      <c r="S857" s="392"/>
      <c r="T857" s="392"/>
    </row>
    <row r="858" spans="17:20" x14ac:dyDescent="0.25">
      <c r="Q858" s="392"/>
      <c r="R858" s="392"/>
      <c r="S858" s="392"/>
      <c r="T858" s="392"/>
    </row>
    <row r="859" spans="17:20" x14ac:dyDescent="0.25">
      <c r="Q859" s="392"/>
      <c r="R859" s="392"/>
      <c r="S859" s="392"/>
      <c r="T859" s="392"/>
    </row>
    <row r="860" spans="17:20" x14ac:dyDescent="0.25">
      <c r="Q860" s="392"/>
      <c r="R860" s="392"/>
      <c r="S860" s="392"/>
      <c r="T860" s="392"/>
    </row>
    <row r="861" spans="17:20" x14ac:dyDescent="0.25">
      <c r="Q861" s="392"/>
      <c r="R861" s="392"/>
      <c r="S861" s="392"/>
      <c r="T861" s="392"/>
    </row>
    <row r="862" spans="17:20" x14ac:dyDescent="0.25">
      <c r="Q862" s="392"/>
      <c r="R862" s="392"/>
      <c r="S862" s="392"/>
      <c r="T862" s="392"/>
    </row>
    <row r="863" spans="17:20" x14ac:dyDescent="0.25">
      <c r="Q863" s="392"/>
      <c r="R863" s="392"/>
      <c r="S863" s="392"/>
      <c r="T863" s="392"/>
    </row>
    <row r="864" spans="17:20" x14ac:dyDescent="0.25">
      <c r="Q864" s="392"/>
      <c r="R864" s="392"/>
      <c r="S864" s="392"/>
      <c r="T864" s="392"/>
    </row>
    <row r="865" spans="17:20" x14ac:dyDescent="0.25">
      <c r="Q865" s="392"/>
      <c r="R865" s="392"/>
      <c r="S865" s="392"/>
      <c r="T865" s="392"/>
    </row>
    <row r="866" spans="17:20" x14ac:dyDescent="0.25">
      <c r="Q866" s="392"/>
      <c r="R866" s="392"/>
      <c r="S866" s="392"/>
      <c r="T866" s="392"/>
    </row>
    <row r="867" spans="17:20" x14ac:dyDescent="0.25">
      <c r="Q867" s="392"/>
      <c r="R867" s="392"/>
      <c r="S867" s="392"/>
      <c r="T867" s="392"/>
    </row>
    <row r="868" spans="17:20" x14ac:dyDescent="0.25">
      <c r="Q868" s="392"/>
      <c r="R868" s="392"/>
      <c r="S868" s="392"/>
      <c r="T868" s="392"/>
    </row>
    <row r="869" spans="17:20" x14ac:dyDescent="0.25">
      <c r="Q869" s="392"/>
      <c r="R869" s="392"/>
      <c r="S869" s="392"/>
      <c r="T869" s="392"/>
    </row>
    <row r="870" spans="17:20" x14ac:dyDescent="0.25">
      <c r="Q870" s="392"/>
      <c r="R870" s="392"/>
      <c r="S870" s="392"/>
      <c r="T870" s="392"/>
    </row>
    <row r="871" spans="17:20" x14ac:dyDescent="0.25">
      <c r="Q871" s="392"/>
      <c r="R871" s="392"/>
      <c r="S871" s="392"/>
      <c r="T871" s="392"/>
    </row>
    <row r="872" spans="17:20" x14ac:dyDescent="0.25">
      <c r="Q872" s="392"/>
      <c r="R872" s="392"/>
      <c r="S872" s="392"/>
      <c r="T872" s="392"/>
    </row>
    <row r="873" spans="17:20" x14ac:dyDescent="0.25">
      <c r="Q873" s="392"/>
      <c r="R873" s="392"/>
      <c r="S873" s="392"/>
      <c r="T873" s="392"/>
    </row>
    <row r="874" spans="17:20" x14ac:dyDescent="0.25">
      <c r="Q874" s="392"/>
      <c r="R874" s="392"/>
      <c r="S874" s="392"/>
      <c r="T874" s="392"/>
    </row>
    <row r="875" spans="17:20" x14ac:dyDescent="0.25">
      <c r="Q875" s="392"/>
      <c r="R875" s="392"/>
      <c r="S875" s="392"/>
      <c r="T875" s="392"/>
    </row>
    <row r="876" spans="17:20" x14ac:dyDescent="0.25">
      <c r="Q876" s="392"/>
      <c r="R876" s="392"/>
      <c r="S876" s="392"/>
      <c r="T876" s="392"/>
    </row>
    <row r="877" spans="17:20" x14ac:dyDescent="0.25">
      <c r="Q877" s="392"/>
      <c r="R877" s="392"/>
      <c r="S877" s="392"/>
      <c r="T877" s="392"/>
    </row>
    <row r="878" spans="17:20" x14ac:dyDescent="0.25">
      <c r="Q878" s="392"/>
      <c r="R878" s="392"/>
      <c r="S878" s="392"/>
      <c r="T878" s="392"/>
    </row>
    <row r="879" spans="17:20" x14ac:dyDescent="0.25">
      <c r="Q879" s="392"/>
      <c r="R879" s="392"/>
      <c r="S879" s="392"/>
      <c r="T879" s="392"/>
    </row>
    <row r="880" spans="17:20" x14ac:dyDescent="0.25">
      <c r="Q880" s="392"/>
      <c r="R880" s="392"/>
      <c r="S880" s="392"/>
      <c r="T880" s="392"/>
    </row>
    <row r="881" spans="17:20" x14ac:dyDescent="0.25">
      <c r="Q881" s="392"/>
      <c r="R881" s="392"/>
      <c r="S881" s="392"/>
      <c r="T881" s="392"/>
    </row>
    <row r="882" spans="17:20" x14ac:dyDescent="0.25">
      <c r="Q882" s="392"/>
      <c r="R882" s="392"/>
      <c r="S882" s="392"/>
      <c r="T882" s="392"/>
    </row>
    <row r="883" spans="17:20" x14ac:dyDescent="0.25">
      <c r="Q883" s="392"/>
      <c r="R883" s="392"/>
      <c r="S883" s="392"/>
      <c r="T883" s="392"/>
    </row>
    <row r="884" spans="17:20" x14ac:dyDescent="0.25">
      <c r="Q884" s="392"/>
      <c r="R884" s="392"/>
      <c r="S884" s="392"/>
      <c r="T884" s="392"/>
    </row>
    <row r="885" spans="17:20" x14ac:dyDescent="0.25">
      <c r="Q885" s="392"/>
      <c r="R885" s="392"/>
      <c r="S885" s="392"/>
      <c r="T885" s="392"/>
    </row>
    <row r="886" spans="17:20" x14ac:dyDescent="0.25">
      <c r="Q886" s="392"/>
      <c r="R886" s="392"/>
      <c r="S886" s="392"/>
      <c r="T886" s="392"/>
    </row>
    <row r="887" spans="17:20" x14ac:dyDescent="0.25">
      <c r="Q887" s="392"/>
      <c r="R887" s="392"/>
      <c r="S887" s="392"/>
      <c r="T887" s="392"/>
    </row>
    <row r="888" spans="17:20" x14ac:dyDescent="0.25">
      <c r="Q888" s="392"/>
      <c r="R888" s="392"/>
      <c r="S888" s="392"/>
      <c r="T888" s="392"/>
    </row>
    <row r="889" spans="17:20" x14ac:dyDescent="0.25">
      <c r="Q889" s="392"/>
      <c r="R889" s="392"/>
      <c r="S889" s="392"/>
      <c r="T889" s="392"/>
    </row>
    <row r="890" spans="17:20" x14ac:dyDescent="0.25">
      <c r="Q890" s="392"/>
      <c r="R890" s="392"/>
      <c r="S890" s="392"/>
      <c r="T890" s="392"/>
    </row>
    <row r="891" spans="17:20" x14ac:dyDescent="0.25">
      <c r="Q891" s="392"/>
      <c r="R891" s="392"/>
      <c r="S891" s="392"/>
      <c r="T891" s="392"/>
    </row>
    <row r="892" spans="17:20" x14ac:dyDescent="0.25">
      <c r="Q892" s="392"/>
      <c r="R892" s="392"/>
      <c r="S892" s="392"/>
      <c r="T892" s="392"/>
    </row>
    <row r="893" spans="17:20" x14ac:dyDescent="0.25">
      <c r="Q893" s="392"/>
      <c r="R893" s="392"/>
      <c r="S893" s="392"/>
      <c r="T893" s="392"/>
    </row>
    <row r="894" spans="17:20" x14ac:dyDescent="0.25">
      <c r="Q894" s="392"/>
      <c r="R894" s="392"/>
      <c r="S894" s="392"/>
      <c r="T894" s="392"/>
    </row>
    <row r="895" spans="17:20" x14ac:dyDescent="0.25">
      <c r="Q895" s="392"/>
      <c r="R895" s="392"/>
      <c r="S895" s="392"/>
      <c r="T895" s="392"/>
    </row>
    <row r="896" spans="17:20" x14ac:dyDescent="0.25">
      <c r="Q896" s="392"/>
      <c r="R896" s="392"/>
      <c r="S896" s="392"/>
      <c r="T896" s="392"/>
    </row>
    <row r="897" spans="17:20" x14ac:dyDescent="0.25">
      <c r="Q897" s="392"/>
      <c r="R897" s="392"/>
      <c r="S897" s="392"/>
      <c r="T897" s="392"/>
    </row>
    <row r="898" spans="17:20" x14ac:dyDescent="0.25">
      <c r="Q898" s="392"/>
      <c r="R898" s="392"/>
      <c r="S898" s="392"/>
      <c r="T898" s="392"/>
    </row>
    <row r="899" spans="17:20" x14ac:dyDescent="0.25">
      <c r="Q899" s="392"/>
      <c r="R899" s="392"/>
      <c r="S899" s="392"/>
      <c r="T899" s="392"/>
    </row>
    <row r="900" spans="17:20" x14ac:dyDescent="0.25">
      <c r="Q900" s="392"/>
      <c r="R900" s="392"/>
      <c r="S900" s="392"/>
      <c r="T900" s="392"/>
    </row>
    <row r="901" spans="17:20" x14ac:dyDescent="0.25">
      <c r="Q901" s="392"/>
      <c r="R901" s="392"/>
      <c r="S901" s="392"/>
      <c r="T901" s="392"/>
    </row>
    <row r="902" spans="17:20" x14ac:dyDescent="0.25">
      <c r="Q902" s="392"/>
      <c r="R902" s="392"/>
      <c r="S902" s="392"/>
      <c r="T902" s="392"/>
    </row>
    <row r="903" spans="17:20" x14ac:dyDescent="0.25">
      <c r="Q903" s="392"/>
      <c r="R903" s="392"/>
      <c r="S903" s="392"/>
      <c r="T903" s="392"/>
    </row>
    <row r="904" spans="17:20" x14ac:dyDescent="0.25">
      <c r="Q904" s="392"/>
      <c r="R904" s="392"/>
      <c r="S904" s="392"/>
      <c r="T904" s="392"/>
    </row>
    <row r="905" spans="17:20" x14ac:dyDescent="0.25">
      <c r="Q905" s="392"/>
      <c r="R905" s="392"/>
      <c r="S905" s="392"/>
      <c r="T905" s="392"/>
    </row>
    <row r="906" spans="17:20" x14ac:dyDescent="0.25">
      <c r="Q906" s="392"/>
      <c r="R906" s="392"/>
      <c r="S906" s="392"/>
      <c r="T906" s="392"/>
    </row>
    <row r="907" spans="17:20" x14ac:dyDescent="0.25">
      <c r="Q907" s="392"/>
      <c r="R907" s="392"/>
      <c r="S907" s="392"/>
      <c r="T907" s="392"/>
    </row>
    <row r="908" spans="17:20" x14ac:dyDescent="0.25">
      <c r="Q908" s="392"/>
      <c r="R908" s="392"/>
      <c r="S908" s="392"/>
      <c r="T908" s="392"/>
    </row>
    <row r="909" spans="17:20" x14ac:dyDescent="0.25">
      <c r="Q909" s="392"/>
      <c r="R909" s="392"/>
      <c r="S909" s="392"/>
      <c r="T909" s="392"/>
    </row>
    <row r="910" spans="17:20" x14ac:dyDescent="0.25">
      <c r="Q910" s="392"/>
      <c r="R910" s="392"/>
      <c r="S910" s="392"/>
      <c r="T910" s="392"/>
    </row>
    <row r="911" spans="17:20" x14ac:dyDescent="0.25">
      <c r="Q911" s="392"/>
      <c r="R911" s="392"/>
      <c r="S911" s="392"/>
      <c r="T911" s="392"/>
    </row>
    <row r="912" spans="17:20" x14ac:dyDescent="0.25">
      <c r="Q912" s="392"/>
      <c r="R912" s="392"/>
      <c r="S912" s="392"/>
      <c r="T912" s="392"/>
    </row>
    <row r="913" spans="17:20" x14ac:dyDescent="0.25">
      <c r="Q913" s="392"/>
      <c r="R913" s="392"/>
      <c r="S913" s="392"/>
      <c r="T913" s="392"/>
    </row>
    <row r="914" spans="17:20" x14ac:dyDescent="0.25">
      <c r="Q914" s="392"/>
      <c r="R914" s="392"/>
      <c r="S914" s="392"/>
      <c r="T914" s="392"/>
    </row>
    <row r="915" spans="17:20" x14ac:dyDescent="0.25">
      <c r="Q915" s="392"/>
      <c r="R915" s="392"/>
      <c r="S915" s="392"/>
      <c r="T915" s="392"/>
    </row>
    <row r="916" spans="17:20" x14ac:dyDescent="0.25">
      <c r="Q916" s="392"/>
      <c r="R916" s="392"/>
      <c r="S916" s="392"/>
      <c r="T916" s="392"/>
    </row>
    <row r="917" spans="17:20" x14ac:dyDescent="0.25">
      <c r="Q917" s="392"/>
      <c r="R917" s="392"/>
      <c r="S917" s="392"/>
      <c r="T917" s="392"/>
    </row>
    <row r="918" spans="17:20" x14ac:dyDescent="0.25">
      <c r="Q918" s="392"/>
      <c r="R918" s="392"/>
      <c r="S918" s="392"/>
      <c r="T918" s="392"/>
    </row>
    <row r="919" spans="17:20" x14ac:dyDescent="0.25">
      <c r="Q919" s="392"/>
      <c r="R919" s="392"/>
      <c r="S919" s="392"/>
      <c r="T919" s="392"/>
    </row>
    <row r="920" spans="17:20" x14ac:dyDescent="0.25">
      <c r="Q920" s="392"/>
      <c r="R920" s="392"/>
      <c r="S920" s="392"/>
      <c r="T920" s="392"/>
    </row>
    <row r="921" spans="17:20" x14ac:dyDescent="0.25">
      <c r="Q921" s="392"/>
      <c r="R921" s="392"/>
      <c r="S921" s="392"/>
      <c r="T921" s="392"/>
    </row>
    <row r="922" spans="17:20" x14ac:dyDescent="0.25">
      <c r="Q922" s="392"/>
      <c r="R922" s="392"/>
      <c r="S922" s="392"/>
      <c r="T922" s="392"/>
    </row>
    <row r="923" spans="17:20" x14ac:dyDescent="0.25">
      <c r="Q923" s="392"/>
      <c r="R923" s="392"/>
      <c r="S923" s="392"/>
      <c r="T923" s="392"/>
    </row>
    <row r="924" spans="17:20" x14ac:dyDescent="0.25">
      <c r="Q924" s="392"/>
      <c r="R924" s="392"/>
      <c r="S924" s="392"/>
      <c r="T924" s="392"/>
    </row>
    <row r="925" spans="17:20" x14ac:dyDescent="0.25">
      <c r="Q925" s="392"/>
      <c r="R925" s="392"/>
      <c r="S925" s="392"/>
      <c r="T925" s="392"/>
    </row>
    <row r="926" spans="17:20" x14ac:dyDescent="0.25">
      <c r="Q926" s="392"/>
      <c r="R926" s="392"/>
      <c r="S926" s="392"/>
      <c r="T926" s="392"/>
    </row>
    <row r="927" spans="17:20" x14ac:dyDescent="0.25">
      <c r="Q927" s="392"/>
      <c r="R927" s="392"/>
      <c r="S927" s="392"/>
      <c r="T927" s="392"/>
    </row>
    <row r="928" spans="17:20" x14ac:dyDescent="0.25">
      <c r="Q928" s="392"/>
      <c r="R928" s="392"/>
      <c r="S928" s="392"/>
      <c r="T928" s="392"/>
    </row>
    <row r="929" spans="17:20" x14ac:dyDescent="0.25">
      <c r="Q929" s="392"/>
      <c r="R929" s="392"/>
      <c r="S929" s="392"/>
      <c r="T929" s="392"/>
    </row>
    <row r="930" spans="17:20" x14ac:dyDescent="0.25">
      <c r="Q930" s="392"/>
      <c r="R930" s="392"/>
      <c r="S930" s="392"/>
      <c r="T930" s="392"/>
    </row>
    <row r="931" spans="17:20" x14ac:dyDescent="0.25">
      <c r="Q931" s="392"/>
      <c r="R931" s="392"/>
      <c r="S931" s="392"/>
      <c r="T931" s="392"/>
    </row>
    <row r="932" spans="17:20" x14ac:dyDescent="0.25">
      <c r="Q932" s="392"/>
      <c r="R932" s="392"/>
      <c r="S932" s="392"/>
      <c r="T932" s="392"/>
    </row>
    <row r="933" spans="17:20" x14ac:dyDescent="0.25">
      <c r="Q933" s="392"/>
      <c r="R933" s="392"/>
      <c r="S933" s="392"/>
      <c r="T933" s="392"/>
    </row>
    <row r="934" spans="17:20" x14ac:dyDescent="0.25">
      <c r="Q934" s="392"/>
      <c r="R934" s="392"/>
      <c r="S934" s="392"/>
      <c r="T934" s="392"/>
    </row>
    <row r="935" spans="17:20" x14ac:dyDescent="0.25">
      <c r="Q935" s="392"/>
      <c r="R935" s="392"/>
      <c r="S935" s="392"/>
      <c r="T935" s="392"/>
    </row>
    <row r="936" spans="17:20" x14ac:dyDescent="0.25">
      <c r="Q936" s="392"/>
      <c r="R936" s="392"/>
      <c r="S936" s="392"/>
      <c r="T936" s="392"/>
    </row>
    <row r="937" spans="17:20" x14ac:dyDescent="0.25">
      <c r="Q937" s="392"/>
      <c r="R937" s="392"/>
      <c r="S937" s="392"/>
      <c r="T937" s="392"/>
    </row>
    <row r="938" spans="17:20" x14ac:dyDescent="0.25">
      <c r="Q938" s="392"/>
      <c r="R938" s="392"/>
      <c r="S938" s="392"/>
      <c r="T938" s="392"/>
    </row>
    <row r="939" spans="17:20" x14ac:dyDescent="0.25">
      <c r="Q939" s="392"/>
      <c r="R939" s="392"/>
      <c r="S939" s="392"/>
      <c r="T939" s="392"/>
    </row>
    <row r="940" spans="17:20" x14ac:dyDescent="0.25">
      <c r="Q940" s="392"/>
      <c r="R940" s="392"/>
      <c r="S940" s="392"/>
      <c r="T940" s="392"/>
    </row>
    <row r="941" spans="17:20" x14ac:dyDescent="0.25">
      <c r="Q941" s="392"/>
      <c r="R941" s="392"/>
      <c r="S941" s="392"/>
      <c r="T941" s="392"/>
    </row>
    <row r="942" spans="17:20" x14ac:dyDescent="0.25">
      <c r="Q942" s="392"/>
      <c r="R942" s="392"/>
      <c r="S942" s="392"/>
      <c r="T942" s="392"/>
    </row>
    <row r="943" spans="17:20" x14ac:dyDescent="0.25">
      <c r="Q943" s="392"/>
      <c r="R943" s="392"/>
      <c r="S943" s="392"/>
      <c r="T943" s="392"/>
    </row>
    <row r="944" spans="17:20" x14ac:dyDescent="0.25">
      <c r="Q944" s="392"/>
      <c r="R944" s="392"/>
      <c r="S944" s="392"/>
      <c r="T944" s="392"/>
    </row>
    <row r="945" spans="17:20" x14ac:dyDescent="0.25">
      <c r="Q945" s="392"/>
      <c r="R945" s="392"/>
      <c r="S945" s="392"/>
      <c r="T945" s="392"/>
    </row>
    <row r="946" spans="17:20" x14ac:dyDescent="0.25">
      <c r="Q946" s="392"/>
      <c r="R946" s="392"/>
      <c r="S946" s="392"/>
      <c r="T946" s="392"/>
    </row>
    <row r="947" spans="17:20" x14ac:dyDescent="0.25">
      <c r="Q947" s="392"/>
      <c r="R947" s="392"/>
      <c r="S947" s="392"/>
      <c r="T947" s="392"/>
    </row>
    <row r="948" spans="17:20" x14ac:dyDescent="0.25">
      <c r="Q948" s="392"/>
      <c r="R948" s="392"/>
      <c r="S948" s="392"/>
      <c r="T948" s="392"/>
    </row>
    <row r="949" spans="17:20" x14ac:dyDescent="0.25">
      <c r="Q949" s="392"/>
      <c r="R949" s="392"/>
      <c r="S949" s="392"/>
      <c r="T949" s="392"/>
    </row>
    <row r="950" spans="17:20" x14ac:dyDescent="0.25">
      <c r="Q950" s="392"/>
      <c r="R950" s="392"/>
      <c r="S950" s="392"/>
      <c r="T950" s="392"/>
    </row>
    <row r="951" spans="17:20" x14ac:dyDescent="0.25">
      <c r="Q951" s="392"/>
      <c r="R951" s="392"/>
      <c r="S951" s="392"/>
      <c r="T951" s="392"/>
    </row>
    <row r="952" spans="17:20" x14ac:dyDescent="0.25">
      <c r="Q952" s="392"/>
      <c r="R952" s="392"/>
      <c r="S952" s="392"/>
      <c r="T952" s="392"/>
    </row>
    <row r="953" spans="17:20" x14ac:dyDescent="0.25">
      <c r="Q953" s="392"/>
      <c r="R953" s="392"/>
      <c r="S953" s="392"/>
      <c r="T953" s="392"/>
    </row>
    <row r="954" spans="17:20" x14ac:dyDescent="0.25">
      <c r="Q954" s="392"/>
      <c r="R954" s="392"/>
      <c r="S954" s="392"/>
      <c r="T954" s="392"/>
    </row>
    <row r="955" spans="17:20" x14ac:dyDescent="0.25">
      <c r="Q955" s="392"/>
      <c r="R955" s="392"/>
      <c r="S955" s="392"/>
      <c r="T955" s="392"/>
    </row>
    <row r="956" spans="17:20" x14ac:dyDescent="0.25">
      <c r="Q956" s="392"/>
      <c r="R956" s="392"/>
      <c r="S956" s="392"/>
      <c r="T956" s="392"/>
    </row>
    <row r="957" spans="17:20" x14ac:dyDescent="0.25">
      <c r="Q957" s="392"/>
      <c r="R957" s="392"/>
      <c r="S957" s="392"/>
      <c r="T957" s="392"/>
    </row>
    <row r="958" spans="17:20" x14ac:dyDescent="0.25">
      <c r="Q958" s="392"/>
      <c r="R958" s="392"/>
      <c r="S958" s="392"/>
      <c r="T958" s="392"/>
    </row>
    <row r="959" spans="17:20" x14ac:dyDescent="0.25">
      <c r="Q959" s="392"/>
      <c r="R959" s="392"/>
      <c r="S959" s="392"/>
      <c r="T959" s="392"/>
    </row>
    <row r="960" spans="17:20" x14ac:dyDescent="0.25">
      <c r="Q960" s="392"/>
      <c r="R960" s="392"/>
      <c r="S960" s="392"/>
      <c r="T960" s="392"/>
    </row>
    <row r="961" spans="17:20" x14ac:dyDescent="0.25">
      <c r="Q961" s="392"/>
      <c r="R961" s="392"/>
      <c r="S961" s="392"/>
      <c r="T961" s="392"/>
    </row>
    <row r="962" spans="17:20" x14ac:dyDescent="0.25">
      <c r="Q962" s="392"/>
      <c r="R962" s="392"/>
      <c r="S962" s="392"/>
      <c r="T962" s="392"/>
    </row>
    <row r="963" spans="17:20" x14ac:dyDescent="0.25">
      <c r="Q963" s="392"/>
      <c r="R963" s="392"/>
      <c r="S963" s="392"/>
      <c r="T963" s="392"/>
    </row>
    <row r="964" spans="17:20" x14ac:dyDescent="0.25">
      <c r="Q964" s="392"/>
      <c r="R964" s="392"/>
      <c r="S964" s="392"/>
      <c r="T964" s="392"/>
    </row>
    <row r="965" spans="17:20" x14ac:dyDescent="0.25">
      <c r="Q965" s="392"/>
      <c r="R965" s="392"/>
      <c r="S965" s="392"/>
      <c r="T965" s="392"/>
    </row>
    <row r="966" spans="17:20" x14ac:dyDescent="0.25">
      <c r="Q966" s="392"/>
      <c r="R966" s="392"/>
      <c r="S966" s="392"/>
      <c r="T966" s="392"/>
    </row>
    <row r="967" spans="17:20" x14ac:dyDescent="0.25">
      <c r="Q967" s="392"/>
      <c r="R967" s="392"/>
      <c r="S967" s="392"/>
      <c r="T967" s="392"/>
    </row>
    <row r="968" spans="17:20" x14ac:dyDescent="0.25">
      <c r="Q968" s="392"/>
      <c r="R968" s="392"/>
      <c r="S968" s="392"/>
      <c r="T968" s="392"/>
    </row>
    <row r="969" spans="17:20" x14ac:dyDescent="0.25">
      <c r="Q969" s="392"/>
      <c r="R969" s="392"/>
      <c r="S969" s="392"/>
      <c r="T969" s="392"/>
    </row>
    <row r="970" spans="17:20" x14ac:dyDescent="0.25">
      <c r="Q970" s="392"/>
      <c r="R970" s="392"/>
      <c r="S970" s="392"/>
      <c r="T970" s="392"/>
    </row>
    <row r="971" spans="17:20" x14ac:dyDescent="0.25">
      <c r="Q971" s="392"/>
      <c r="R971" s="392"/>
      <c r="S971" s="392"/>
      <c r="T971" s="392"/>
    </row>
    <row r="972" spans="17:20" x14ac:dyDescent="0.25">
      <c r="Q972" s="392"/>
      <c r="R972" s="392"/>
      <c r="S972" s="392"/>
      <c r="T972" s="392"/>
    </row>
    <row r="973" spans="17:20" x14ac:dyDescent="0.25">
      <c r="Q973" s="392"/>
      <c r="R973" s="392"/>
      <c r="S973" s="392"/>
      <c r="T973" s="392"/>
    </row>
    <row r="974" spans="17:20" x14ac:dyDescent="0.25">
      <c r="Q974" s="392"/>
      <c r="R974" s="392"/>
      <c r="S974" s="392"/>
      <c r="T974" s="392"/>
    </row>
    <row r="975" spans="17:20" x14ac:dyDescent="0.25">
      <c r="Q975" s="392"/>
      <c r="R975" s="392"/>
      <c r="S975" s="392"/>
      <c r="T975" s="392"/>
    </row>
    <row r="976" spans="17:20" x14ac:dyDescent="0.25">
      <c r="Q976" s="392"/>
      <c r="R976" s="392"/>
      <c r="S976" s="392"/>
      <c r="T976" s="392"/>
    </row>
    <row r="977" spans="17:20" x14ac:dyDescent="0.25">
      <c r="Q977" s="392"/>
      <c r="R977" s="392"/>
      <c r="S977" s="392"/>
      <c r="T977" s="392"/>
    </row>
    <row r="978" spans="17:20" x14ac:dyDescent="0.25">
      <c r="Q978" s="392"/>
      <c r="R978" s="392"/>
      <c r="S978" s="392"/>
      <c r="T978" s="392"/>
    </row>
    <row r="979" spans="17:20" x14ac:dyDescent="0.25">
      <c r="Q979" s="392"/>
      <c r="R979" s="392"/>
      <c r="S979" s="392"/>
      <c r="T979" s="392"/>
    </row>
    <row r="980" spans="17:20" x14ac:dyDescent="0.25">
      <c r="Q980" s="392"/>
      <c r="R980" s="392"/>
      <c r="S980" s="392"/>
      <c r="T980" s="392"/>
    </row>
    <row r="981" spans="17:20" x14ac:dyDescent="0.25">
      <c r="Q981" s="392"/>
      <c r="R981" s="392"/>
      <c r="S981" s="392"/>
      <c r="T981" s="392"/>
    </row>
    <row r="982" spans="17:20" x14ac:dyDescent="0.25">
      <c r="Q982" s="392"/>
      <c r="R982" s="392"/>
      <c r="S982" s="392"/>
      <c r="T982" s="392"/>
    </row>
    <row r="983" spans="17:20" x14ac:dyDescent="0.25">
      <c r="Q983" s="392"/>
      <c r="R983" s="392"/>
      <c r="S983" s="392"/>
      <c r="T983" s="392"/>
    </row>
    <row r="984" spans="17:20" x14ac:dyDescent="0.25">
      <c r="Q984" s="392"/>
      <c r="R984" s="392"/>
      <c r="S984" s="392"/>
      <c r="T984" s="392"/>
    </row>
    <row r="985" spans="17:20" x14ac:dyDescent="0.25">
      <c r="Q985" s="392"/>
      <c r="R985" s="392"/>
      <c r="S985" s="392"/>
      <c r="T985" s="392"/>
    </row>
    <row r="986" spans="17:20" x14ac:dyDescent="0.25">
      <c r="Q986" s="392"/>
      <c r="R986" s="392"/>
      <c r="S986" s="392"/>
      <c r="T986" s="392"/>
    </row>
    <row r="987" spans="17:20" x14ac:dyDescent="0.25">
      <c r="Q987" s="392"/>
      <c r="R987" s="392"/>
      <c r="S987" s="392"/>
      <c r="T987" s="392"/>
    </row>
    <row r="988" spans="17:20" x14ac:dyDescent="0.25">
      <c r="Q988" s="392"/>
      <c r="R988" s="392"/>
      <c r="S988" s="392"/>
      <c r="T988" s="392"/>
    </row>
    <row r="989" spans="17:20" x14ac:dyDescent="0.25">
      <c r="Q989" s="392"/>
      <c r="R989" s="392"/>
      <c r="S989" s="392"/>
      <c r="T989" s="392"/>
    </row>
    <row r="990" spans="17:20" x14ac:dyDescent="0.25">
      <c r="Q990" s="392"/>
      <c r="R990" s="392"/>
      <c r="S990" s="392"/>
      <c r="T990" s="392"/>
    </row>
    <row r="991" spans="17:20" x14ac:dyDescent="0.25">
      <c r="Q991" s="392"/>
      <c r="R991" s="392"/>
      <c r="S991" s="392"/>
      <c r="T991" s="392"/>
    </row>
    <row r="992" spans="17:20" x14ac:dyDescent="0.25">
      <c r="Q992" s="392"/>
      <c r="R992" s="392"/>
      <c r="S992" s="392"/>
      <c r="T992" s="392"/>
    </row>
    <row r="993" spans="17:20" x14ac:dyDescent="0.25">
      <c r="Q993" s="392"/>
      <c r="R993" s="392"/>
      <c r="S993" s="392"/>
      <c r="T993" s="392"/>
    </row>
    <row r="994" spans="17:20" x14ac:dyDescent="0.25">
      <c r="Q994" s="392"/>
      <c r="R994" s="392"/>
      <c r="S994" s="392"/>
      <c r="T994" s="392"/>
    </row>
    <row r="995" spans="17:20" x14ac:dyDescent="0.25">
      <c r="Q995" s="392"/>
      <c r="R995" s="392"/>
      <c r="S995" s="392"/>
      <c r="T995" s="392"/>
    </row>
    <row r="996" spans="17:20" x14ac:dyDescent="0.25">
      <c r="Q996" s="392"/>
      <c r="R996" s="392"/>
      <c r="S996" s="392"/>
      <c r="T996" s="392"/>
    </row>
    <row r="997" spans="17:20" x14ac:dyDescent="0.25">
      <c r="Q997" s="392"/>
      <c r="R997" s="392"/>
      <c r="S997" s="392"/>
      <c r="T997" s="392"/>
    </row>
    <row r="998" spans="17:20" x14ac:dyDescent="0.25">
      <c r="Q998" s="392"/>
      <c r="R998" s="392"/>
      <c r="S998" s="392"/>
      <c r="T998" s="392"/>
    </row>
    <row r="999" spans="17:20" x14ac:dyDescent="0.25">
      <c r="Q999" s="392"/>
      <c r="R999" s="392"/>
      <c r="S999" s="392"/>
      <c r="T999" s="392"/>
    </row>
    <row r="1000" spans="17:20" x14ac:dyDescent="0.25">
      <c r="Q1000" s="392"/>
      <c r="R1000" s="392"/>
      <c r="S1000" s="392"/>
      <c r="T1000" s="392"/>
    </row>
    <row r="1001" spans="17:20" x14ac:dyDescent="0.25">
      <c r="Q1001" s="392"/>
      <c r="R1001" s="392"/>
      <c r="S1001" s="392"/>
      <c r="T1001" s="392"/>
    </row>
    <row r="1002" spans="17:20" x14ac:dyDescent="0.25">
      <c r="Q1002" s="392"/>
      <c r="R1002" s="392"/>
      <c r="S1002" s="392"/>
      <c r="T1002" s="392"/>
    </row>
    <row r="1003" spans="17:20" x14ac:dyDescent="0.25">
      <c r="Q1003" s="392"/>
      <c r="R1003" s="392"/>
      <c r="S1003" s="392"/>
      <c r="T1003" s="392"/>
    </row>
    <row r="1004" spans="17:20" x14ac:dyDescent="0.25">
      <c r="Q1004" s="392"/>
      <c r="R1004" s="392"/>
      <c r="S1004" s="392"/>
      <c r="T1004" s="392"/>
    </row>
    <row r="1005" spans="17:20" x14ac:dyDescent="0.25">
      <c r="Q1005" s="392"/>
      <c r="R1005" s="392"/>
      <c r="S1005" s="392"/>
      <c r="T1005" s="392"/>
    </row>
    <row r="1006" spans="17:20" x14ac:dyDescent="0.25">
      <c r="Q1006" s="392"/>
      <c r="R1006" s="392"/>
      <c r="S1006" s="392"/>
      <c r="T1006" s="392"/>
    </row>
    <row r="1007" spans="17:20" x14ac:dyDescent="0.25">
      <c r="Q1007" s="392"/>
      <c r="R1007" s="392"/>
      <c r="S1007" s="392"/>
      <c r="T1007" s="392"/>
    </row>
    <row r="1008" spans="17:20" x14ac:dyDescent="0.25">
      <c r="Q1008" s="392"/>
      <c r="R1008" s="392"/>
      <c r="S1008" s="392"/>
      <c r="T1008" s="392"/>
    </row>
    <row r="1009" spans="17:20" x14ac:dyDescent="0.25">
      <c r="Q1009" s="392"/>
      <c r="R1009" s="392"/>
      <c r="S1009" s="392"/>
      <c r="T1009" s="392"/>
    </row>
    <row r="1010" spans="17:20" x14ac:dyDescent="0.25">
      <c r="Q1010" s="392"/>
      <c r="R1010" s="392"/>
      <c r="S1010" s="392"/>
      <c r="T1010" s="392"/>
    </row>
    <row r="1011" spans="17:20" x14ac:dyDescent="0.25">
      <c r="Q1011" s="392"/>
      <c r="R1011" s="392"/>
      <c r="S1011" s="392"/>
      <c r="T1011" s="392"/>
    </row>
    <row r="1012" spans="17:20" x14ac:dyDescent="0.25">
      <c r="Q1012" s="392"/>
      <c r="R1012" s="392"/>
      <c r="S1012" s="392"/>
      <c r="T1012" s="392"/>
    </row>
    <row r="1013" spans="17:20" x14ac:dyDescent="0.25">
      <c r="Q1013" s="392"/>
      <c r="R1013" s="392"/>
      <c r="S1013" s="392"/>
      <c r="T1013" s="392"/>
    </row>
    <row r="1014" spans="17:20" x14ac:dyDescent="0.25">
      <c r="Q1014" s="392"/>
      <c r="R1014" s="392"/>
      <c r="S1014" s="392"/>
      <c r="T1014" s="392"/>
    </row>
    <row r="1015" spans="17:20" x14ac:dyDescent="0.25">
      <c r="Q1015" s="392"/>
      <c r="R1015" s="392"/>
      <c r="S1015" s="392"/>
      <c r="T1015" s="392"/>
    </row>
    <row r="1016" spans="17:20" x14ac:dyDescent="0.25">
      <c r="Q1016" s="392"/>
      <c r="R1016" s="392"/>
      <c r="S1016" s="392"/>
      <c r="T1016" s="392"/>
    </row>
    <row r="1017" spans="17:20" x14ac:dyDescent="0.25">
      <c r="Q1017" s="392"/>
      <c r="R1017" s="392"/>
      <c r="S1017" s="392"/>
      <c r="T1017" s="392"/>
    </row>
    <row r="1018" spans="17:20" x14ac:dyDescent="0.25">
      <c r="Q1018" s="392"/>
      <c r="R1018" s="392"/>
      <c r="S1018" s="392"/>
      <c r="T1018" s="392"/>
    </row>
    <row r="1019" spans="17:20" x14ac:dyDescent="0.25">
      <c r="Q1019" s="392"/>
      <c r="R1019" s="392"/>
      <c r="S1019" s="392"/>
      <c r="T1019" s="392"/>
    </row>
    <row r="1020" spans="17:20" x14ac:dyDescent="0.25">
      <c r="Q1020" s="392"/>
      <c r="R1020" s="392"/>
      <c r="S1020" s="392"/>
      <c r="T1020" s="392"/>
    </row>
    <row r="1021" spans="17:20" x14ac:dyDescent="0.25">
      <c r="Q1021" s="392"/>
      <c r="R1021" s="392"/>
      <c r="S1021" s="392"/>
      <c r="T1021" s="392"/>
    </row>
    <row r="1022" spans="17:20" x14ac:dyDescent="0.25">
      <c r="Q1022" s="392"/>
      <c r="R1022" s="392"/>
      <c r="S1022" s="392"/>
      <c r="T1022" s="392"/>
    </row>
    <row r="1023" spans="17:20" x14ac:dyDescent="0.25">
      <c r="Q1023" s="392"/>
      <c r="R1023" s="392"/>
      <c r="S1023" s="392"/>
      <c r="T1023" s="392"/>
    </row>
    <row r="1024" spans="17:20" x14ac:dyDescent="0.25">
      <c r="Q1024" s="392"/>
      <c r="R1024" s="392"/>
      <c r="S1024" s="392"/>
      <c r="T1024" s="392"/>
    </row>
    <row r="1025" spans="17:20" x14ac:dyDescent="0.25">
      <c r="Q1025" s="392"/>
      <c r="R1025" s="392"/>
      <c r="S1025" s="392"/>
      <c r="T1025" s="392"/>
    </row>
    <row r="1026" spans="17:20" x14ac:dyDescent="0.25">
      <c r="Q1026" s="392"/>
      <c r="R1026" s="392"/>
      <c r="S1026" s="392"/>
      <c r="T1026" s="392"/>
    </row>
    <row r="1027" spans="17:20" x14ac:dyDescent="0.25">
      <c r="Q1027" s="392"/>
      <c r="R1027" s="392"/>
      <c r="S1027" s="392"/>
      <c r="T1027" s="392"/>
    </row>
    <row r="1028" spans="17:20" x14ac:dyDescent="0.25">
      <c r="Q1028" s="392"/>
      <c r="R1028" s="392"/>
      <c r="S1028" s="392"/>
      <c r="T1028" s="392"/>
    </row>
    <row r="1029" spans="17:20" x14ac:dyDescent="0.25">
      <c r="Q1029" s="392"/>
      <c r="R1029" s="392"/>
      <c r="S1029" s="392"/>
      <c r="T1029" s="392"/>
    </row>
    <row r="1030" spans="17:20" x14ac:dyDescent="0.25">
      <c r="Q1030" s="392"/>
      <c r="R1030" s="392"/>
      <c r="S1030" s="392"/>
      <c r="T1030" s="392"/>
    </row>
    <row r="1031" spans="17:20" x14ac:dyDescent="0.25">
      <c r="Q1031" s="392"/>
      <c r="R1031" s="392"/>
      <c r="S1031" s="392"/>
      <c r="T1031" s="392"/>
    </row>
    <row r="1032" spans="17:20" x14ac:dyDescent="0.25">
      <c r="Q1032" s="392"/>
      <c r="R1032" s="392"/>
      <c r="S1032" s="392"/>
      <c r="T1032" s="392"/>
    </row>
    <row r="1033" spans="17:20" x14ac:dyDescent="0.25">
      <c r="Q1033" s="392"/>
      <c r="R1033" s="392"/>
      <c r="S1033" s="392"/>
      <c r="T1033" s="392"/>
    </row>
    <row r="1034" spans="17:20" x14ac:dyDescent="0.25">
      <c r="Q1034" s="392"/>
      <c r="R1034" s="392"/>
      <c r="S1034" s="392"/>
      <c r="T1034" s="392"/>
    </row>
    <row r="1035" spans="17:20" x14ac:dyDescent="0.25">
      <c r="Q1035" s="392"/>
      <c r="R1035" s="392"/>
      <c r="S1035" s="392"/>
      <c r="T1035" s="392"/>
    </row>
    <row r="1036" spans="17:20" x14ac:dyDescent="0.25">
      <c r="Q1036" s="392"/>
      <c r="R1036" s="392"/>
      <c r="S1036" s="392"/>
      <c r="T1036" s="392"/>
    </row>
    <row r="1037" spans="17:20" x14ac:dyDescent="0.25">
      <c r="Q1037" s="392"/>
      <c r="R1037" s="392"/>
      <c r="S1037" s="392"/>
      <c r="T1037" s="392"/>
    </row>
    <row r="1038" spans="17:20" x14ac:dyDescent="0.25">
      <c r="Q1038" s="392"/>
      <c r="R1038" s="392"/>
      <c r="S1038" s="392"/>
      <c r="T1038" s="392"/>
    </row>
    <row r="1039" spans="17:20" x14ac:dyDescent="0.25">
      <c r="Q1039" s="392"/>
      <c r="R1039" s="392"/>
      <c r="S1039" s="392"/>
      <c r="T1039" s="392"/>
    </row>
    <row r="1040" spans="17:20" x14ac:dyDescent="0.25">
      <c r="Q1040" s="392"/>
      <c r="R1040" s="392"/>
      <c r="S1040" s="392"/>
      <c r="T1040" s="392"/>
    </row>
    <row r="1041" spans="17:20" x14ac:dyDescent="0.25">
      <c r="Q1041" s="392"/>
      <c r="R1041" s="392"/>
      <c r="S1041" s="392"/>
      <c r="T1041" s="392"/>
    </row>
    <row r="1042" spans="17:20" x14ac:dyDescent="0.25">
      <c r="Q1042" s="392"/>
      <c r="R1042" s="392"/>
      <c r="S1042" s="392"/>
      <c r="T1042" s="392"/>
    </row>
    <row r="1043" spans="17:20" x14ac:dyDescent="0.25">
      <c r="Q1043" s="392"/>
      <c r="R1043" s="392"/>
      <c r="S1043" s="392"/>
      <c r="T1043" s="392"/>
    </row>
    <row r="1044" spans="17:20" x14ac:dyDescent="0.25">
      <c r="Q1044" s="392"/>
      <c r="R1044" s="392"/>
      <c r="S1044" s="392"/>
      <c r="T1044" s="392"/>
    </row>
    <row r="1045" spans="17:20" x14ac:dyDescent="0.25">
      <c r="Q1045" s="392"/>
      <c r="R1045" s="392"/>
      <c r="S1045" s="392"/>
      <c r="T1045" s="392"/>
    </row>
    <row r="1046" spans="17:20" x14ac:dyDescent="0.25">
      <c r="Q1046" s="392"/>
      <c r="R1046" s="392"/>
      <c r="S1046" s="392"/>
      <c r="T1046" s="392"/>
    </row>
    <row r="1047" spans="17:20" x14ac:dyDescent="0.25">
      <c r="Q1047" s="392"/>
      <c r="R1047" s="392"/>
      <c r="S1047" s="392"/>
      <c r="T1047" s="392"/>
    </row>
    <row r="1048" spans="17:20" x14ac:dyDescent="0.25">
      <c r="Q1048" s="392"/>
      <c r="R1048" s="392"/>
      <c r="S1048" s="392"/>
      <c r="T1048" s="392"/>
    </row>
    <row r="1049" spans="17:20" x14ac:dyDescent="0.25">
      <c r="Q1049" s="392"/>
      <c r="R1049" s="392"/>
      <c r="S1049" s="392"/>
      <c r="T1049" s="392"/>
    </row>
    <row r="1050" spans="17:20" x14ac:dyDescent="0.25">
      <c r="Q1050" s="392"/>
      <c r="R1050" s="392"/>
      <c r="S1050" s="392"/>
      <c r="T1050" s="392"/>
    </row>
    <row r="1051" spans="17:20" x14ac:dyDescent="0.25">
      <c r="Q1051" s="392"/>
      <c r="R1051" s="392"/>
      <c r="S1051" s="392"/>
      <c r="T1051" s="392"/>
    </row>
    <row r="1052" spans="17:20" x14ac:dyDescent="0.25">
      <c r="Q1052" s="392"/>
      <c r="R1052" s="392"/>
      <c r="S1052" s="392"/>
      <c r="T1052" s="392"/>
    </row>
    <row r="1053" spans="17:20" x14ac:dyDescent="0.25">
      <c r="Q1053" s="392"/>
      <c r="R1053" s="392"/>
      <c r="S1053" s="392"/>
      <c r="T1053" s="392"/>
    </row>
    <row r="1054" spans="17:20" x14ac:dyDescent="0.25">
      <c r="Q1054" s="392"/>
      <c r="R1054" s="392"/>
      <c r="S1054" s="392"/>
      <c r="T1054" s="392"/>
    </row>
    <row r="1055" spans="17:20" x14ac:dyDescent="0.25">
      <c r="Q1055" s="392"/>
      <c r="R1055" s="392"/>
      <c r="S1055" s="392"/>
      <c r="T1055" s="392"/>
    </row>
    <row r="1056" spans="17:20" x14ac:dyDescent="0.25">
      <c r="Q1056" s="392"/>
      <c r="R1056" s="392"/>
      <c r="S1056" s="392"/>
      <c r="T1056" s="392"/>
    </row>
    <row r="1057" spans="17:20" x14ac:dyDescent="0.25">
      <c r="Q1057" s="392"/>
      <c r="R1057" s="392"/>
      <c r="S1057" s="392"/>
      <c r="T1057" s="392"/>
    </row>
    <row r="1058" spans="17:20" x14ac:dyDescent="0.25">
      <c r="Q1058" s="392"/>
      <c r="R1058" s="392"/>
      <c r="S1058" s="392"/>
      <c r="T1058" s="392"/>
    </row>
    <row r="1059" spans="17:20" x14ac:dyDescent="0.25">
      <c r="Q1059" s="392"/>
      <c r="R1059" s="392"/>
      <c r="S1059" s="392"/>
      <c r="T1059" s="392"/>
    </row>
    <row r="1060" spans="17:20" x14ac:dyDescent="0.25">
      <c r="Q1060" s="392"/>
      <c r="R1060" s="392"/>
      <c r="S1060" s="392"/>
      <c r="T1060" s="392"/>
    </row>
    <row r="1061" spans="17:20" x14ac:dyDescent="0.25">
      <c r="Q1061" s="392"/>
      <c r="R1061" s="392"/>
      <c r="S1061" s="392"/>
      <c r="T1061" s="392"/>
    </row>
    <row r="1062" spans="17:20" x14ac:dyDescent="0.25">
      <c r="Q1062" s="392"/>
      <c r="R1062" s="392"/>
      <c r="S1062" s="392"/>
      <c r="T1062" s="392"/>
    </row>
    <row r="1063" spans="17:20" x14ac:dyDescent="0.25">
      <c r="Q1063" s="392"/>
      <c r="R1063" s="392"/>
      <c r="S1063" s="392"/>
      <c r="T1063" s="392"/>
    </row>
    <row r="1064" spans="17:20" x14ac:dyDescent="0.25">
      <c r="Q1064" s="392"/>
      <c r="R1064" s="392"/>
      <c r="S1064" s="392"/>
      <c r="T1064" s="392"/>
    </row>
    <row r="1065" spans="17:20" x14ac:dyDescent="0.25">
      <c r="Q1065" s="392"/>
      <c r="R1065" s="392"/>
      <c r="S1065" s="392"/>
      <c r="T1065" s="392"/>
    </row>
    <row r="1066" spans="17:20" x14ac:dyDescent="0.25">
      <c r="Q1066" s="392"/>
      <c r="R1066" s="392"/>
      <c r="S1066" s="392"/>
      <c r="T1066" s="392"/>
    </row>
    <row r="1067" spans="17:20" x14ac:dyDescent="0.25">
      <c r="Q1067" s="392"/>
      <c r="R1067" s="392"/>
      <c r="S1067" s="392"/>
      <c r="T1067" s="392"/>
    </row>
    <row r="1068" spans="17:20" x14ac:dyDescent="0.25">
      <c r="Q1068" s="392"/>
      <c r="R1068" s="392"/>
      <c r="S1068" s="392"/>
      <c r="T1068" s="392"/>
    </row>
    <row r="1069" spans="17:20" x14ac:dyDescent="0.25">
      <c r="Q1069" s="392"/>
      <c r="R1069" s="392"/>
      <c r="S1069" s="392"/>
      <c r="T1069" s="392"/>
    </row>
    <row r="1070" spans="17:20" x14ac:dyDescent="0.25">
      <c r="Q1070" s="392"/>
      <c r="R1070" s="392"/>
      <c r="S1070" s="392"/>
      <c r="T1070" s="392"/>
    </row>
    <row r="1071" spans="17:20" x14ac:dyDescent="0.25">
      <c r="Q1071" s="392"/>
      <c r="R1071" s="392"/>
      <c r="S1071" s="392"/>
      <c r="T1071" s="392"/>
    </row>
    <row r="1072" spans="17:20" x14ac:dyDescent="0.25">
      <c r="Q1072" s="392"/>
      <c r="R1072" s="392"/>
      <c r="S1072" s="392"/>
      <c r="T1072" s="392"/>
    </row>
    <row r="1073" spans="17:20" x14ac:dyDescent="0.25">
      <c r="Q1073" s="392"/>
      <c r="R1073" s="392"/>
      <c r="S1073" s="392"/>
      <c r="T1073" s="392"/>
    </row>
    <row r="1074" spans="17:20" x14ac:dyDescent="0.25">
      <c r="Q1074" s="392"/>
      <c r="R1074" s="392"/>
      <c r="S1074" s="392"/>
      <c r="T1074" s="392"/>
    </row>
    <row r="1075" spans="17:20" x14ac:dyDescent="0.25">
      <c r="Q1075" s="392"/>
      <c r="R1075" s="392"/>
      <c r="S1075" s="392"/>
      <c r="T1075" s="392"/>
    </row>
    <row r="1076" spans="17:20" x14ac:dyDescent="0.25">
      <c r="Q1076" s="392"/>
      <c r="R1076" s="392"/>
      <c r="S1076" s="392"/>
      <c r="T1076" s="392"/>
    </row>
    <row r="1077" spans="17:20" x14ac:dyDescent="0.25">
      <c r="Q1077" s="392"/>
      <c r="R1077" s="392"/>
      <c r="S1077" s="392"/>
      <c r="T1077" s="392"/>
    </row>
    <row r="1078" spans="17:20" x14ac:dyDescent="0.25">
      <c r="Q1078" s="392"/>
      <c r="R1078" s="392"/>
      <c r="S1078" s="392"/>
      <c r="T1078" s="392"/>
    </row>
    <row r="1079" spans="17:20" x14ac:dyDescent="0.25">
      <c r="Q1079" s="392"/>
      <c r="R1079" s="392"/>
      <c r="S1079" s="392"/>
      <c r="T1079" s="392"/>
    </row>
    <row r="1080" spans="17:20" x14ac:dyDescent="0.25">
      <c r="Q1080" s="392"/>
      <c r="R1080" s="392"/>
      <c r="S1080" s="392"/>
      <c r="T1080" s="392"/>
    </row>
    <row r="1081" spans="17:20" x14ac:dyDescent="0.25">
      <c r="Q1081" s="392"/>
      <c r="R1081" s="392"/>
      <c r="S1081" s="392"/>
      <c r="T1081" s="392"/>
    </row>
    <row r="1082" spans="17:20" x14ac:dyDescent="0.25">
      <c r="Q1082" s="392"/>
      <c r="R1082" s="392"/>
      <c r="S1082" s="392"/>
      <c r="T1082" s="392"/>
    </row>
    <row r="1083" spans="17:20" x14ac:dyDescent="0.25">
      <c r="Q1083" s="392"/>
      <c r="R1083" s="392"/>
      <c r="S1083" s="392"/>
      <c r="T1083" s="392"/>
    </row>
    <row r="1084" spans="17:20" x14ac:dyDescent="0.25">
      <c r="Q1084" s="392"/>
      <c r="R1084" s="392"/>
      <c r="S1084" s="392"/>
      <c r="T1084" s="392"/>
    </row>
    <row r="1085" spans="17:20" x14ac:dyDescent="0.25">
      <c r="Q1085" s="392"/>
      <c r="R1085" s="392"/>
      <c r="S1085" s="392"/>
      <c r="T1085" s="392"/>
    </row>
    <row r="1086" spans="17:20" x14ac:dyDescent="0.25">
      <c r="Q1086" s="392"/>
      <c r="R1086" s="392"/>
      <c r="S1086" s="392"/>
      <c r="T1086" s="392"/>
    </row>
    <row r="1087" spans="17:20" x14ac:dyDescent="0.25">
      <c r="Q1087" s="392"/>
      <c r="R1087" s="392"/>
      <c r="S1087" s="392"/>
      <c r="T1087" s="392"/>
    </row>
    <row r="1088" spans="17:20" x14ac:dyDescent="0.25">
      <c r="Q1088" s="392"/>
      <c r="R1088" s="392"/>
      <c r="S1088" s="392"/>
      <c r="T1088" s="392"/>
    </row>
    <row r="1089" spans="17:20" x14ac:dyDescent="0.25">
      <c r="Q1089" s="392"/>
      <c r="R1089" s="392"/>
      <c r="S1089" s="392"/>
      <c r="T1089" s="392"/>
    </row>
    <row r="1090" spans="17:20" x14ac:dyDescent="0.25">
      <c r="Q1090" s="392"/>
      <c r="R1090" s="392"/>
      <c r="S1090" s="392"/>
      <c r="T1090" s="392"/>
    </row>
    <row r="1091" spans="17:20" x14ac:dyDescent="0.25">
      <c r="Q1091" s="392"/>
      <c r="R1091" s="392"/>
      <c r="S1091" s="392"/>
      <c r="T1091" s="392"/>
    </row>
    <row r="1092" spans="17:20" x14ac:dyDescent="0.25">
      <c r="Q1092" s="392"/>
      <c r="R1092" s="392"/>
      <c r="S1092" s="392"/>
      <c r="T1092" s="392"/>
    </row>
    <row r="1093" spans="17:20" x14ac:dyDescent="0.25">
      <c r="Q1093" s="392"/>
      <c r="R1093" s="392"/>
      <c r="S1093" s="392"/>
      <c r="T1093" s="392"/>
    </row>
    <row r="1094" spans="17:20" x14ac:dyDescent="0.25">
      <c r="Q1094" s="392"/>
      <c r="R1094" s="392"/>
      <c r="S1094" s="392"/>
      <c r="T1094" s="392"/>
    </row>
    <row r="1095" spans="17:20" x14ac:dyDescent="0.25">
      <c r="Q1095" s="392"/>
      <c r="R1095" s="392"/>
      <c r="S1095" s="392"/>
      <c r="T1095" s="392"/>
    </row>
    <row r="1096" spans="17:20" x14ac:dyDescent="0.25">
      <c r="Q1096" s="392"/>
      <c r="R1096" s="392"/>
      <c r="S1096" s="392"/>
      <c r="T1096" s="392"/>
    </row>
    <row r="1097" spans="17:20" x14ac:dyDescent="0.25">
      <c r="Q1097" s="392"/>
      <c r="R1097" s="392"/>
      <c r="S1097" s="392"/>
      <c r="T1097" s="392"/>
    </row>
    <row r="1098" spans="17:20" x14ac:dyDescent="0.25">
      <c r="Q1098" s="392"/>
      <c r="R1098" s="392"/>
      <c r="S1098" s="392"/>
      <c r="T1098" s="392"/>
    </row>
    <row r="1099" spans="17:20" x14ac:dyDescent="0.25">
      <c r="Q1099" s="392"/>
      <c r="R1099" s="392"/>
      <c r="S1099" s="392"/>
      <c r="T1099" s="392"/>
    </row>
    <row r="1100" spans="17:20" x14ac:dyDescent="0.25">
      <c r="Q1100" s="392"/>
      <c r="R1100" s="392"/>
      <c r="S1100" s="392"/>
      <c r="T1100" s="392"/>
    </row>
    <row r="1101" spans="17:20" x14ac:dyDescent="0.25">
      <c r="Q1101" s="392"/>
      <c r="R1101" s="392"/>
      <c r="S1101" s="392"/>
      <c r="T1101" s="392"/>
    </row>
    <row r="1102" spans="17:20" x14ac:dyDescent="0.25">
      <c r="Q1102" s="392"/>
      <c r="R1102" s="392"/>
      <c r="S1102" s="392"/>
      <c r="T1102" s="392"/>
    </row>
    <row r="1103" spans="17:20" x14ac:dyDescent="0.25">
      <c r="Q1103" s="392"/>
      <c r="R1103" s="392"/>
      <c r="S1103" s="392"/>
      <c r="T1103" s="392"/>
    </row>
    <row r="1104" spans="17:20" x14ac:dyDescent="0.25">
      <c r="Q1104" s="392"/>
      <c r="R1104" s="392"/>
      <c r="S1104" s="392"/>
      <c r="T1104" s="392"/>
    </row>
    <row r="1105" spans="17:20" x14ac:dyDescent="0.25">
      <c r="Q1105" s="392"/>
      <c r="R1105" s="392"/>
      <c r="S1105" s="392"/>
      <c r="T1105" s="392"/>
    </row>
    <row r="1106" spans="17:20" x14ac:dyDescent="0.25">
      <c r="Q1106" s="392"/>
      <c r="R1106" s="392"/>
      <c r="S1106" s="392"/>
      <c r="T1106" s="392"/>
    </row>
    <row r="1107" spans="17:20" x14ac:dyDescent="0.25">
      <c r="Q1107" s="392"/>
      <c r="R1107" s="392"/>
      <c r="S1107" s="392"/>
      <c r="T1107" s="392"/>
    </row>
    <row r="1108" spans="17:20" x14ac:dyDescent="0.25">
      <c r="Q1108" s="392"/>
      <c r="R1108" s="392"/>
      <c r="S1108" s="392"/>
      <c r="T1108" s="392"/>
    </row>
    <row r="1109" spans="17:20" x14ac:dyDescent="0.25">
      <c r="Q1109" s="392"/>
      <c r="R1109" s="392"/>
      <c r="S1109" s="392"/>
      <c r="T1109" s="392"/>
    </row>
    <row r="1110" spans="17:20" x14ac:dyDescent="0.25">
      <c r="Q1110" s="392"/>
      <c r="R1110" s="392"/>
      <c r="S1110" s="392"/>
      <c r="T1110" s="392"/>
    </row>
    <row r="1111" spans="17:20" x14ac:dyDescent="0.25">
      <c r="Q1111" s="392"/>
      <c r="R1111" s="392"/>
      <c r="S1111" s="392"/>
      <c r="T1111" s="392"/>
    </row>
    <row r="1112" spans="17:20" x14ac:dyDescent="0.25">
      <c r="Q1112" s="392"/>
      <c r="R1112" s="392"/>
      <c r="S1112" s="392"/>
      <c r="T1112" s="392"/>
    </row>
    <row r="1113" spans="17:20" x14ac:dyDescent="0.25">
      <c r="Q1113" s="392"/>
      <c r="R1113" s="392"/>
      <c r="S1113" s="392"/>
      <c r="T1113" s="392"/>
    </row>
    <row r="1114" spans="17:20" x14ac:dyDescent="0.25">
      <c r="Q1114" s="392"/>
      <c r="R1114" s="392"/>
      <c r="S1114" s="392"/>
      <c r="T1114" s="392"/>
    </row>
    <row r="1115" spans="17:20" x14ac:dyDescent="0.25">
      <c r="Q1115" s="392"/>
      <c r="R1115" s="392"/>
      <c r="S1115" s="392"/>
      <c r="T1115" s="392"/>
    </row>
    <row r="1116" spans="17:20" x14ac:dyDescent="0.25">
      <c r="Q1116" s="392"/>
      <c r="R1116" s="392"/>
      <c r="S1116" s="392"/>
      <c r="T1116" s="392"/>
    </row>
    <row r="1117" spans="17:20" x14ac:dyDescent="0.25">
      <c r="Q1117" s="392"/>
      <c r="R1117" s="392"/>
      <c r="S1117" s="392"/>
      <c r="T1117" s="392"/>
    </row>
    <row r="1118" spans="17:20" x14ac:dyDescent="0.25">
      <c r="Q1118" s="392"/>
      <c r="R1118" s="392"/>
      <c r="S1118" s="392"/>
      <c r="T1118" s="392"/>
    </row>
    <row r="1119" spans="17:20" x14ac:dyDescent="0.25">
      <c r="Q1119" s="392"/>
      <c r="R1119" s="392"/>
      <c r="S1119" s="392"/>
      <c r="T1119" s="392"/>
    </row>
    <row r="1120" spans="17:20" x14ac:dyDescent="0.25">
      <c r="Q1120" s="392"/>
      <c r="R1120" s="392"/>
      <c r="S1120" s="392"/>
      <c r="T1120" s="392"/>
    </row>
    <row r="1121" spans="17:20" x14ac:dyDescent="0.25">
      <c r="Q1121" s="392"/>
      <c r="R1121" s="392"/>
      <c r="S1121" s="392"/>
      <c r="T1121" s="392"/>
    </row>
    <row r="1122" spans="17:20" x14ac:dyDescent="0.25">
      <c r="Q1122" s="392"/>
      <c r="R1122" s="392"/>
      <c r="S1122" s="392"/>
      <c r="T1122" s="392"/>
    </row>
    <row r="1123" spans="17:20" x14ac:dyDescent="0.25">
      <c r="Q1123" s="392"/>
      <c r="R1123" s="392"/>
      <c r="S1123" s="392"/>
      <c r="T1123" s="392"/>
    </row>
    <row r="1124" spans="17:20" x14ac:dyDescent="0.25">
      <c r="Q1124" s="392"/>
      <c r="R1124" s="392"/>
      <c r="S1124" s="392"/>
      <c r="T1124" s="392"/>
    </row>
    <row r="1125" spans="17:20" x14ac:dyDescent="0.25">
      <c r="Q1125" s="392"/>
      <c r="R1125" s="392"/>
      <c r="S1125" s="392"/>
      <c r="T1125" s="392"/>
    </row>
    <row r="1126" spans="17:20" x14ac:dyDescent="0.25">
      <c r="Q1126" s="392"/>
      <c r="R1126" s="392"/>
      <c r="S1126" s="392"/>
      <c r="T1126" s="392"/>
    </row>
    <row r="1127" spans="17:20" x14ac:dyDescent="0.25">
      <c r="Q1127" s="392"/>
      <c r="R1127" s="392"/>
      <c r="S1127" s="392"/>
      <c r="T1127" s="392"/>
    </row>
    <row r="1128" spans="17:20" x14ac:dyDescent="0.25">
      <c r="Q1128" s="392"/>
      <c r="R1128" s="392"/>
      <c r="S1128" s="392"/>
      <c r="T1128" s="392"/>
    </row>
    <row r="1129" spans="17:20" x14ac:dyDescent="0.25">
      <c r="Q1129" s="392"/>
      <c r="R1129" s="392"/>
      <c r="S1129" s="392"/>
      <c r="T1129" s="392"/>
    </row>
    <row r="1130" spans="17:20" x14ac:dyDescent="0.25">
      <c r="Q1130" s="392"/>
      <c r="R1130" s="392"/>
      <c r="S1130" s="392"/>
      <c r="T1130" s="392"/>
    </row>
    <row r="1131" spans="17:20" x14ac:dyDescent="0.25">
      <c r="Q1131" s="392"/>
      <c r="R1131" s="392"/>
      <c r="S1131" s="392"/>
      <c r="T1131" s="392"/>
    </row>
    <row r="1132" spans="17:20" x14ac:dyDescent="0.25">
      <c r="Q1132" s="392"/>
      <c r="R1132" s="392"/>
      <c r="S1132" s="392"/>
      <c r="T1132" s="392"/>
    </row>
    <row r="1133" spans="17:20" x14ac:dyDescent="0.25">
      <c r="Q1133" s="392"/>
      <c r="R1133" s="392"/>
      <c r="S1133" s="392"/>
      <c r="T1133" s="392"/>
    </row>
    <row r="1134" spans="17:20" x14ac:dyDescent="0.25">
      <c r="Q1134" s="392"/>
      <c r="R1134" s="392"/>
      <c r="S1134" s="392"/>
      <c r="T1134" s="392"/>
    </row>
    <row r="1135" spans="17:20" x14ac:dyDescent="0.25">
      <c r="Q1135" s="392"/>
      <c r="R1135" s="392"/>
      <c r="S1135" s="392"/>
      <c r="T1135" s="392"/>
    </row>
    <row r="1136" spans="17:20" x14ac:dyDescent="0.25">
      <c r="Q1136" s="392"/>
      <c r="R1136" s="392"/>
      <c r="S1136" s="392"/>
      <c r="T1136" s="392"/>
    </row>
    <row r="1137" spans="17:20" x14ac:dyDescent="0.25">
      <c r="Q1137" s="392"/>
      <c r="R1137" s="392"/>
      <c r="S1137" s="392"/>
      <c r="T1137" s="392"/>
    </row>
    <row r="1138" spans="17:20" x14ac:dyDescent="0.25">
      <c r="Q1138" s="392"/>
      <c r="R1138" s="392"/>
      <c r="S1138" s="392"/>
      <c r="T1138" s="392"/>
    </row>
    <row r="1139" spans="17:20" x14ac:dyDescent="0.25">
      <c r="Q1139" s="392"/>
      <c r="R1139" s="392"/>
      <c r="S1139" s="392"/>
      <c r="T1139" s="392"/>
    </row>
    <row r="1140" spans="17:20" x14ac:dyDescent="0.25">
      <c r="Q1140" s="392"/>
      <c r="R1140" s="392"/>
      <c r="S1140" s="392"/>
      <c r="T1140" s="392"/>
    </row>
    <row r="1141" spans="17:20" x14ac:dyDescent="0.25">
      <c r="Q1141" s="392"/>
      <c r="R1141" s="392"/>
      <c r="S1141" s="392"/>
      <c r="T1141" s="392"/>
    </row>
    <row r="1142" spans="17:20" x14ac:dyDescent="0.25">
      <c r="Q1142" s="392"/>
      <c r="R1142" s="392"/>
      <c r="S1142" s="392"/>
      <c r="T1142" s="392"/>
    </row>
  </sheetData>
  <sheetProtection password="F3A1" sheet="1" formatCells="0" formatColumns="0" formatRows="0" insertColumns="0" insertRows="0" insertHyperlinks="0" deleteColumns="0" deleteRows="0" sort="0" autoFilter="0" pivotTables="0"/>
  <protectedRanges>
    <protectedRange password="C7A8" sqref="N5 A2:E3 F2 N2:P3 M2 I1 O1:R1 G2:H3 J2:K3" name="Диапазон1"/>
  </protectedRanges>
  <mergeCells count="3578">
    <mergeCell ref="K593:K594"/>
    <mergeCell ref="K595:K596"/>
    <mergeCell ref="K597:K598"/>
    <mergeCell ref="K599:K600"/>
    <mergeCell ref="K601:K602"/>
    <mergeCell ref="K603:K604"/>
    <mergeCell ref="K605:K606"/>
    <mergeCell ref="K607:K608"/>
    <mergeCell ref="K609:K610"/>
    <mergeCell ref="K611:K612"/>
    <mergeCell ref="K613:K614"/>
    <mergeCell ref="K615:K616"/>
    <mergeCell ref="K617:K618"/>
    <mergeCell ref="K559:K560"/>
    <mergeCell ref="K561:K562"/>
    <mergeCell ref="K563:K564"/>
    <mergeCell ref="K565:K566"/>
    <mergeCell ref="K567:K568"/>
    <mergeCell ref="K569:K570"/>
    <mergeCell ref="K571:K572"/>
    <mergeCell ref="K573:K574"/>
    <mergeCell ref="K575:K576"/>
    <mergeCell ref="K577:K578"/>
    <mergeCell ref="K579:K580"/>
    <mergeCell ref="K581:K582"/>
    <mergeCell ref="K583:K584"/>
    <mergeCell ref="K585:K586"/>
    <mergeCell ref="K587:K588"/>
    <mergeCell ref="K589:K590"/>
    <mergeCell ref="K591:K592"/>
    <mergeCell ref="K525:K526"/>
    <mergeCell ref="K527:K528"/>
    <mergeCell ref="K529:K530"/>
    <mergeCell ref="K531:K532"/>
    <mergeCell ref="K533:K534"/>
    <mergeCell ref="K535:K536"/>
    <mergeCell ref="K537:K538"/>
    <mergeCell ref="K539:K540"/>
    <mergeCell ref="K541:K542"/>
    <mergeCell ref="K543:K544"/>
    <mergeCell ref="K545:K546"/>
    <mergeCell ref="K547:K548"/>
    <mergeCell ref="K549:K550"/>
    <mergeCell ref="K551:K552"/>
    <mergeCell ref="K553:K554"/>
    <mergeCell ref="K555:K556"/>
    <mergeCell ref="K557:K558"/>
    <mergeCell ref="K491:K492"/>
    <mergeCell ref="K493:K494"/>
    <mergeCell ref="K495:K496"/>
    <mergeCell ref="K497:K498"/>
    <mergeCell ref="K499:K500"/>
    <mergeCell ref="K501:K502"/>
    <mergeCell ref="K503:K504"/>
    <mergeCell ref="K505:K506"/>
    <mergeCell ref="K507:K508"/>
    <mergeCell ref="K509:K510"/>
    <mergeCell ref="K511:K512"/>
    <mergeCell ref="K513:K514"/>
    <mergeCell ref="K515:K516"/>
    <mergeCell ref="K517:K518"/>
    <mergeCell ref="K519:K520"/>
    <mergeCell ref="K521:K522"/>
    <mergeCell ref="K523:K524"/>
    <mergeCell ref="K457:K458"/>
    <mergeCell ref="K459:K460"/>
    <mergeCell ref="K461:K462"/>
    <mergeCell ref="K463:K464"/>
    <mergeCell ref="K465:K466"/>
    <mergeCell ref="K467:K468"/>
    <mergeCell ref="K469:K470"/>
    <mergeCell ref="K471:K472"/>
    <mergeCell ref="K473:K474"/>
    <mergeCell ref="K475:K476"/>
    <mergeCell ref="K477:K478"/>
    <mergeCell ref="K479:K480"/>
    <mergeCell ref="K481:K482"/>
    <mergeCell ref="K483:K484"/>
    <mergeCell ref="K485:K486"/>
    <mergeCell ref="K487:K488"/>
    <mergeCell ref="K489:K490"/>
    <mergeCell ref="L633:L634"/>
    <mergeCell ref="N633:N634"/>
    <mergeCell ref="P633:P634"/>
    <mergeCell ref="K399:K400"/>
    <mergeCell ref="K401:K402"/>
    <mergeCell ref="K403:K404"/>
    <mergeCell ref="K405:K406"/>
    <mergeCell ref="K407:K408"/>
    <mergeCell ref="K409:K410"/>
    <mergeCell ref="K411:K412"/>
    <mergeCell ref="K413:K414"/>
    <mergeCell ref="K415:K416"/>
    <mergeCell ref="K417:K418"/>
    <mergeCell ref="K419:K420"/>
    <mergeCell ref="K421:K422"/>
    <mergeCell ref="K423:K424"/>
    <mergeCell ref="K425:K426"/>
    <mergeCell ref="K427:K428"/>
    <mergeCell ref="K429:K430"/>
    <mergeCell ref="K431:K432"/>
    <mergeCell ref="K433:K434"/>
    <mergeCell ref="K435:K436"/>
    <mergeCell ref="K437:K438"/>
    <mergeCell ref="K439:K440"/>
    <mergeCell ref="K441:K442"/>
    <mergeCell ref="K443:K444"/>
    <mergeCell ref="K445:K446"/>
    <mergeCell ref="K447:K448"/>
    <mergeCell ref="K449:K450"/>
    <mergeCell ref="K451:K452"/>
    <mergeCell ref="K453:K454"/>
    <mergeCell ref="K455:K456"/>
    <mergeCell ref="L621:L622"/>
    <mergeCell ref="N621:N622"/>
    <mergeCell ref="P621:P622"/>
    <mergeCell ref="L623:L624"/>
    <mergeCell ref="N623:N624"/>
    <mergeCell ref="P623:P624"/>
    <mergeCell ref="L625:L626"/>
    <mergeCell ref="N625:N626"/>
    <mergeCell ref="P625:P626"/>
    <mergeCell ref="L627:L628"/>
    <mergeCell ref="N627:N628"/>
    <mergeCell ref="P627:P628"/>
    <mergeCell ref="L629:L630"/>
    <mergeCell ref="N629:N630"/>
    <mergeCell ref="P629:P630"/>
    <mergeCell ref="L631:L632"/>
    <mergeCell ref="N631:N632"/>
    <mergeCell ref="P631:P632"/>
    <mergeCell ref="L609:L610"/>
    <mergeCell ref="N609:N610"/>
    <mergeCell ref="P609:P610"/>
    <mergeCell ref="L611:L612"/>
    <mergeCell ref="N611:N612"/>
    <mergeCell ref="P611:P612"/>
    <mergeCell ref="L613:L614"/>
    <mergeCell ref="N613:N614"/>
    <mergeCell ref="P613:P614"/>
    <mergeCell ref="L615:L616"/>
    <mergeCell ref="N615:N616"/>
    <mergeCell ref="P615:P616"/>
    <mergeCell ref="L617:L618"/>
    <mergeCell ref="N617:N618"/>
    <mergeCell ref="P617:P618"/>
    <mergeCell ref="L619:L620"/>
    <mergeCell ref="N619:N620"/>
    <mergeCell ref="P619:P620"/>
    <mergeCell ref="L597:L598"/>
    <mergeCell ref="N597:N598"/>
    <mergeCell ref="P597:P598"/>
    <mergeCell ref="L599:L600"/>
    <mergeCell ref="N599:N600"/>
    <mergeCell ref="P599:P600"/>
    <mergeCell ref="L601:L602"/>
    <mergeCell ref="N601:N602"/>
    <mergeCell ref="P601:P602"/>
    <mergeCell ref="L603:L604"/>
    <mergeCell ref="N603:N604"/>
    <mergeCell ref="P603:P604"/>
    <mergeCell ref="L605:L606"/>
    <mergeCell ref="N605:N606"/>
    <mergeCell ref="P605:P606"/>
    <mergeCell ref="L607:L608"/>
    <mergeCell ref="N607:N608"/>
    <mergeCell ref="P607:P608"/>
    <mergeCell ref="N585:N586"/>
    <mergeCell ref="P585:P586"/>
    <mergeCell ref="L587:L588"/>
    <mergeCell ref="N587:N588"/>
    <mergeCell ref="P587:P588"/>
    <mergeCell ref="L589:L590"/>
    <mergeCell ref="N589:N590"/>
    <mergeCell ref="P589:P590"/>
    <mergeCell ref="L591:L592"/>
    <mergeCell ref="N591:N592"/>
    <mergeCell ref="P591:P592"/>
    <mergeCell ref="L593:L594"/>
    <mergeCell ref="N593:N594"/>
    <mergeCell ref="P593:P594"/>
    <mergeCell ref="L595:L596"/>
    <mergeCell ref="N595:N596"/>
    <mergeCell ref="P595:P596"/>
    <mergeCell ref="N573:N574"/>
    <mergeCell ref="P573:P574"/>
    <mergeCell ref="L575:L576"/>
    <mergeCell ref="N575:N576"/>
    <mergeCell ref="P575:P576"/>
    <mergeCell ref="L577:L578"/>
    <mergeCell ref="N577:N578"/>
    <mergeCell ref="P577:P578"/>
    <mergeCell ref="L579:L580"/>
    <mergeCell ref="N579:N580"/>
    <mergeCell ref="P579:P580"/>
    <mergeCell ref="L581:L582"/>
    <mergeCell ref="N581:N582"/>
    <mergeCell ref="P581:P582"/>
    <mergeCell ref="L583:L584"/>
    <mergeCell ref="N583:N584"/>
    <mergeCell ref="P583:P584"/>
    <mergeCell ref="N561:N562"/>
    <mergeCell ref="P561:P562"/>
    <mergeCell ref="L563:L564"/>
    <mergeCell ref="N563:N564"/>
    <mergeCell ref="P563:P564"/>
    <mergeCell ref="L565:L566"/>
    <mergeCell ref="N565:N566"/>
    <mergeCell ref="P565:P566"/>
    <mergeCell ref="L567:L568"/>
    <mergeCell ref="N567:N568"/>
    <mergeCell ref="P567:P568"/>
    <mergeCell ref="L569:L570"/>
    <mergeCell ref="N569:N570"/>
    <mergeCell ref="P569:P570"/>
    <mergeCell ref="L571:L572"/>
    <mergeCell ref="N571:N572"/>
    <mergeCell ref="P571:P572"/>
    <mergeCell ref="N549:N550"/>
    <mergeCell ref="P549:P550"/>
    <mergeCell ref="L551:L552"/>
    <mergeCell ref="N551:N552"/>
    <mergeCell ref="P551:P552"/>
    <mergeCell ref="L553:L554"/>
    <mergeCell ref="N553:N554"/>
    <mergeCell ref="P553:P554"/>
    <mergeCell ref="L555:L556"/>
    <mergeCell ref="N555:N556"/>
    <mergeCell ref="P555:P556"/>
    <mergeCell ref="L557:L558"/>
    <mergeCell ref="N557:N558"/>
    <mergeCell ref="P557:P558"/>
    <mergeCell ref="L559:L560"/>
    <mergeCell ref="N559:N560"/>
    <mergeCell ref="P559:P560"/>
    <mergeCell ref="N537:N538"/>
    <mergeCell ref="P537:P538"/>
    <mergeCell ref="L539:L540"/>
    <mergeCell ref="N539:N540"/>
    <mergeCell ref="P539:P540"/>
    <mergeCell ref="L541:L542"/>
    <mergeCell ref="N541:N542"/>
    <mergeCell ref="P541:P542"/>
    <mergeCell ref="L543:L544"/>
    <mergeCell ref="N543:N544"/>
    <mergeCell ref="P543:P544"/>
    <mergeCell ref="L545:L546"/>
    <mergeCell ref="N545:N546"/>
    <mergeCell ref="P545:P546"/>
    <mergeCell ref="L547:L548"/>
    <mergeCell ref="N547:N548"/>
    <mergeCell ref="P547:P548"/>
    <mergeCell ref="N525:N526"/>
    <mergeCell ref="P525:P526"/>
    <mergeCell ref="L527:L528"/>
    <mergeCell ref="N527:N528"/>
    <mergeCell ref="P527:P528"/>
    <mergeCell ref="L529:L530"/>
    <mergeCell ref="N529:N530"/>
    <mergeCell ref="P529:P530"/>
    <mergeCell ref="L531:L532"/>
    <mergeCell ref="N531:N532"/>
    <mergeCell ref="P531:P532"/>
    <mergeCell ref="L533:L534"/>
    <mergeCell ref="N533:N534"/>
    <mergeCell ref="P533:P534"/>
    <mergeCell ref="L535:L536"/>
    <mergeCell ref="N535:N536"/>
    <mergeCell ref="P535:P536"/>
    <mergeCell ref="N513:N514"/>
    <mergeCell ref="P513:P514"/>
    <mergeCell ref="L515:L516"/>
    <mergeCell ref="N515:N516"/>
    <mergeCell ref="P515:P516"/>
    <mergeCell ref="L517:L518"/>
    <mergeCell ref="N517:N518"/>
    <mergeCell ref="P517:P518"/>
    <mergeCell ref="L519:L520"/>
    <mergeCell ref="N519:N520"/>
    <mergeCell ref="P519:P520"/>
    <mergeCell ref="L521:L522"/>
    <mergeCell ref="N521:N522"/>
    <mergeCell ref="P521:P522"/>
    <mergeCell ref="L523:L524"/>
    <mergeCell ref="N523:N524"/>
    <mergeCell ref="P523:P524"/>
    <mergeCell ref="N501:N502"/>
    <mergeCell ref="P501:P502"/>
    <mergeCell ref="L503:L504"/>
    <mergeCell ref="N503:N504"/>
    <mergeCell ref="P503:P504"/>
    <mergeCell ref="L505:L506"/>
    <mergeCell ref="N505:N506"/>
    <mergeCell ref="P505:P506"/>
    <mergeCell ref="L507:L508"/>
    <mergeCell ref="N507:N508"/>
    <mergeCell ref="P507:P508"/>
    <mergeCell ref="L509:L510"/>
    <mergeCell ref="N509:N510"/>
    <mergeCell ref="P509:P510"/>
    <mergeCell ref="L511:L512"/>
    <mergeCell ref="N511:N512"/>
    <mergeCell ref="P511:P512"/>
    <mergeCell ref="N489:N490"/>
    <mergeCell ref="P489:P490"/>
    <mergeCell ref="L491:L492"/>
    <mergeCell ref="N491:N492"/>
    <mergeCell ref="P491:P492"/>
    <mergeCell ref="L493:L494"/>
    <mergeCell ref="N493:N494"/>
    <mergeCell ref="P493:P494"/>
    <mergeCell ref="L495:L496"/>
    <mergeCell ref="N495:N496"/>
    <mergeCell ref="P495:P496"/>
    <mergeCell ref="L497:L498"/>
    <mergeCell ref="N497:N498"/>
    <mergeCell ref="P497:P498"/>
    <mergeCell ref="L499:L500"/>
    <mergeCell ref="N499:N500"/>
    <mergeCell ref="P499:P500"/>
    <mergeCell ref="N477:N478"/>
    <mergeCell ref="P477:P478"/>
    <mergeCell ref="L479:L480"/>
    <mergeCell ref="N479:N480"/>
    <mergeCell ref="P479:P480"/>
    <mergeCell ref="L481:L482"/>
    <mergeCell ref="N481:N482"/>
    <mergeCell ref="P481:P482"/>
    <mergeCell ref="L483:L484"/>
    <mergeCell ref="N483:N484"/>
    <mergeCell ref="P483:P484"/>
    <mergeCell ref="L485:L486"/>
    <mergeCell ref="N485:N486"/>
    <mergeCell ref="P485:P486"/>
    <mergeCell ref="L487:L488"/>
    <mergeCell ref="N487:N488"/>
    <mergeCell ref="P487:P488"/>
    <mergeCell ref="N465:N466"/>
    <mergeCell ref="P465:P466"/>
    <mergeCell ref="L467:L468"/>
    <mergeCell ref="N467:N468"/>
    <mergeCell ref="P467:P468"/>
    <mergeCell ref="L469:L470"/>
    <mergeCell ref="N469:N470"/>
    <mergeCell ref="P469:P470"/>
    <mergeCell ref="L471:L472"/>
    <mergeCell ref="N471:N472"/>
    <mergeCell ref="P471:P472"/>
    <mergeCell ref="L473:L474"/>
    <mergeCell ref="N473:N474"/>
    <mergeCell ref="P473:P474"/>
    <mergeCell ref="L475:L476"/>
    <mergeCell ref="N475:N476"/>
    <mergeCell ref="P475:P476"/>
    <mergeCell ref="N453:N454"/>
    <mergeCell ref="P453:P454"/>
    <mergeCell ref="L455:L456"/>
    <mergeCell ref="N455:N456"/>
    <mergeCell ref="P455:P456"/>
    <mergeCell ref="L457:L458"/>
    <mergeCell ref="N457:N458"/>
    <mergeCell ref="P457:P458"/>
    <mergeCell ref="L459:L460"/>
    <mergeCell ref="N459:N460"/>
    <mergeCell ref="P459:P460"/>
    <mergeCell ref="L461:L462"/>
    <mergeCell ref="N461:N462"/>
    <mergeCell ref="P461:P462"/>
    <mergeCell ref="L463:L464"/>
    <mergeCell ref="N463:N464"/>
    <mergeCell ref="P463:P464"/>
    <mergeCell ref="N441:N442"/>
    <mergeCell ref="P441:P442"/>
    <mergeCell ref="L443:L444"/>
    <mergeCell ref="N443:N444"/>
    <mergeCell ref="P443:P444"/>
    <mergeCell ref="L445:L446"/>
    <mergeCell ref="N445:N446"/>
    <mergeCell ref="P445:P446"/>
    <mergeCell ref="L447:L448"/>
    <mergeCell ref="N447:N448"/>
    <mergeCell ref="P447:P448"/>
    <mergeCell ref="L449:L450"/>
    <mergeCell ref="N449:N450"/>
    <mergeCell ref="P449:P450"/>
    <mergeCell ref="L451:L452"/>
    <mergeCell ref="N451:N452"/>
    <mergeCell ref="P451:P452"/>
    <mergeCell ref="N429:N430"/>
    <mergeCell ref="P429:P430"/>
    <mergeCell ref="L431:L432"/>
    <mergeCell ref="N431:N432"/>
    <mergeCell ref="P431:P432"/>
    <mergeCell ref="L433:L434"/>
    <mergeCell ref="N433:N434"/>
    <mergeCell ref="P433:P434"/>
    <mergeCell ref="L435:L436"/>
    <mergeCell ref="N435:N436"/>
    <mergeCell ref="P435:P436"/>
    <mergeCell ref="L437:L438"/>
    <mergeCell ref="N437:N438"/>
    <mergeCell ref="P437:P438"/>
    <mergeCell ref="L439:L440"/>
    <mergeCell ref="N439:N440"/>
    <mergeCell ref="P439:P440"/>
    <mergeCell ref="N417:N418"/>
    <mergeCell ref="P417:P418"/>
    <mergeCell ref="L419:L420"/>
    <mergeCell ref="N419:N420"/>
    <mergeCell ref="P419:P420"/>
    <mergeCell ref="L421:L422"/>
    <mergeCell ref="N421:N422"/>
    <mergeCell ref="P421:P422"/>
    <mergeCell ref="L423:L424"/>
    <mergeCell ref="N423:N424"/>
    <mergeCell ref="P423:P424"/>
    <mergeCell ref="L425:L426"/>
    <mergeCell ref="N425:N426"/>
    <mergeCell ref="P425:P426"/>
    <mergeCell ref="L427:L428"/>
    <mergeCell ref="N427:N428"/>
    <mergeCell ref="P427:P428"/>
    <mergeCell ref="N405:N406"/>
    <mergeCell ref="P405:P406"/>
    <mergeCell ref="L407:L408"/>
    <mergeCell ref="N407:N408"/>
    <mergeCell ref="P407:P408"/>
    <mergeCell ref="L409:L410"/>
    <mergeCell ref="N409:N410"/>
    <mergeCell ref="P409:P410"/>
    <mergeCell ref="L411:L412"/>
    <mergeCell ref="N411:N412"/>
    <mergeCell ref="P411:P412"/>
    <mergeCell ref="L413:L414"/>
    <mergeCell ref="N413:N414"/>
    <mergeCell ref="P413:P414"/>
    <mergeCell ref="L415:L416"/>
    <mergeCell ref="N415:N416"/>
    <mergeCell ref="P415:P416"/>
    <mergeCell ref="A585:A586"/>
    <mergeCell ref="G585:G586"/>
    <mergeCell ref="A587:A588"/>
    <mergeCell ref="G587:G588"/>
    <mergeCell ref="A589:A590"/>
    <mergeCell ref="G589:G590"/>
    <mergeCell ref="A591:A592"/>
    <mergeCell ref="G591:G592"/>
    <mergeCell ref="A593:A594"/>
    <mergeCell ref="G593:G594"/>
    <mergeCell ref="A595:A596"/>
    <mergeCell ref="G595:G596"/>
    <mergeCell ref="A597:A598"/>
    <mergeCell ref="G597:G598"/>
    <mergeCell ref="A599:A600"/>
    <mergeCell ref="G599:G600"/>
    <mergeCell ref="L405:L406"/>
    <mergeCell ref="L417:L418"/>
    <mergeCell ref="L429:L430"/>
    <mergeCell ref="L441:L442"/>
    <mergeCell ref="L453:L454"/>
    <mergeCell ref="L465:L466"/>
    <mergeCell ref="L477:L478"/>
    <mergeCell ref="L489:L490"/>
    <mergeCell ref="L501:L502"/>
    <mergeCell ref="L513:L514"/>
    <mergeCell ref="L525:L526"/>
    <mergeCell ref="L537:L538"/>
    <mergeCell ref="L549:L550"/>
    <mergeCell ref="L561:L562"/>
    <mergeCell ref="L573:L574"/>
    <mergeCell ref="L585:L586"/>
    <mergeCell ref="A567:A568"/>
    <mergeCell ref="G567:G568"/>
    <mergeCell ref="A569:A570"/>
    <mergeCell ref="G569:G570"/>
    <mergeCell ref="A571:A572"/>
    <mergeCell ref="G571:G572"/>
    <mergeCell ref="A573:A574"/>
    <mergeCell ref="G573:G574"/>
    <mergeCell ref="A575:A576"/>
    <mergeCell ref="G575:G576"/>
    <mergeCell ref="A577:A578"/>
    <mergeCell ref="G577:G578"/>
    <mergeCell ref="A579:A580"/>
    <mergeCell ref="G579:G580"/>
    <mergeCell ref="A581:A582"/>
    <mergeCell ref="G581:G582"/>
    <mergeCell ref="A583:A584"/>
    <mergeCell ref="G583:G584"/>
    <mergeCell ref="A549:A550"/>
    <mergeCell ref="G549:G550"/>
    <mergeCell ref="A551:A552"/>
    <mergeCell ref="G551:G552"/>
    <mergeCell ref="A553:A554"/>
    <mergeCell ref="G553:G554"/>
    <mergeCell ref="A555:A556"/>
    <mergeCell ref="G555:G556"/>
    <mergeCell ref="A557:A558"/>
    <mergeCell ref="G557:G558"/>
    <mergeCell ref="A559:A560"/>
    <mergeCell ref="G559:G560"/>
    <mergeCell ref="A561:A562"/>
    <mergeCell ref="G561:G562"/>
    <mergeCell ref="A563:A564"/>
    <mergeCell ref="G563:G564"/>
    <mergeCell ref="A565:A566"/>
    <mergeCell ref="G565:G566"/>
    <mergeCell ref="A531:A532"/>
    <mergeCell ref="G531:G532"/>
    <mergeCell ref="A533:A534"/>
    <mergeCell ref="G533:G534"/>
    <mergeCell ref="A535:A536"/>
    <mergeCell ref="G535:G536"/>
    <mergeCell ref="A537:A538"/>
    <mergeCell ref="G537:G538"/>
    <mergeCell ref="A539:A540"/>
    <mergeCell ref="G539:G540"/>
    <mergeCell ref="A541:A542"/>
    <mergeCell ref="G541:G542"/>
    <mergeCell ref="A543:A544"/>
    <mergeCell ref="G543:G544"/>
    <mergeCell ref="A545:A546"/>
    <mergeCell ref="G545:G546"/>
    <mergeCell ref="A547:A548"/>
    <mergeCell ref="G547:G548"/>
    <mergeCell ref="A513:A514"/>
    <mergeCell ref="G513:G514"/>
    <mergeCell ref="A515:A516"/>
    <mergeCell ref="G515:G516"/>
    <mergeCell ref="A517:A518"/>
    <mergeCell ref="G517:G518"/>
    <mergeCell ref="A519:A520"/>
    <mergeCell ref="G519:G520"/>
    <mergeCell ref="A521:A522"/>
    <mergeCell ref="G521:G522"/>
    <mergeCell ref="A523:A524"/>
    <mergeCell ref="G523:G524"/>
    <mergeCell ref="A525:A526"/>
    <mergeCell ref="G525:G526"/>
    <mergeCell ref="A527:A528"/>
    <mergeCell ref="G527:G528"/>
    <mergeCell ref="A529:A530"/>
    <mergeCell ref="G529:G530"/>
    <mergeCell ref="A495:A496"/>
    <mergeCell ref="G495:G496"/>
    <mergeCell ref="A497:A498"/>
    <mergeCell ref="G497:G498"/>
    <mergeCell ref="A499:A500"/>
    <mergeCell ref="G499:G500"/>
    <mergeCell ref="A501:A502"/>
    <mergeCell ref="G501:G502"/>
    <mergeCell ref="A503:A504"/>
    <mergeCell ref="G503:G504"/>
    <mergeCell ref="A505:A506"/>
    <mergeCell ref="G505:G506"/>
    <mergeCell ref="A507:A508"/>
    <mergeCell ref="G507:G508"/>
    <mergeCell ref="A509:A510"/>
    <mergeCell ref="G509:G510"/>
    <mergeCell ref="A511:A512"/>
    <mergeCell ref="G511:G512"/>
    <mergeCell ref="A477:A478"/>
    <mergeCell ref="G477:G478"/>
    <mergeCell ref="A479:A480"/>
    <mergeCell ref="G479:G480"/>
    <mergeCell ref="A481:A482"/>
    <mergeCell ref="G481:G482"/>
    <mergeCell ref="A483:A484"/>
    <mergeCell ref="G483:G484"/>
    <mergeCell ref="A485:A486"/>
    <mergeCell ref="G485:G486"/>
    <mergeCell ref="A487:A488"/>
    <mergeCell ref="G487:G488"/>
    <mergeCell ref="A489:A490"/>
    <mergeCell ref="G489:G490"/>
    <mergeCell ref="A491:A492"/>
    <mergeCell ref="G491:G492"/>
    <mergeCell ref="A493:A494"/>
    <mergeCell ref="G493:G494"/>
    <mergeCell ref="A459:A460"/>
    <mergeCell ref="G459:G460"/>
    <mergeCell ref="A461:A462"/>
    <mergeCell ref="G461:G462"/>
    <mergeCell ref="A463:A464"/>
    <mergeCell ref="G463:G464"/>
    <mergeCell ref="A465:A466"/>
    <mergeCell ref="G465:G466"/>
    <mergeCell ref="A467:A468"/>
    <mergeCell ref="G467:G468"/>
    <mergeCell ref="A469:A470"/>
    <mergeCell ref="G469:G470"/>
    <mergeCell ref="A471:A472"/>
    <mergeCell ref="G471:G472"/>
    <mergeCell ref="A473:A474"/>
    <mergeCell ref="G473:G474"/>
    <mergeCell ref="A475:A476"/>
    <mergeCell ref="G475:G476"/>
    <mergeCell ref="A441:A442"/>
    <mergeCell ref="G441:G442"/>
    <mergeCell ref="A443:A444"/>
    <mergeCell ref="G443:G444"/>
    <mergeCell ref="A445:A446"/>
    <mergeCell ref="G445:G446"/>
    <mergeCell ref="A447:A448"/>
    <mergeCell ref="G447:G448"/>
    <mergeCell ref="A449:A450"/>
    <mergeCell ref="G449:G450"/>
    <mergeCell ref="A451:A452"/>
    <mergeCell ref="G451:G452"/>
    <mergeCell ref="A453:A454"/>
    <mergeCell ref="G453:G454"/>
    <mergeCell ref="A455:A456"/>
    <mergeCell ref="G455:G456"/>
    <mergeCell ref="A457:A458"/>
    <mergeCell ref="G457:G458"/>
    <mergeCell ref="A423:A424"/>
    <mergeCell ref="G423:G424"/>
    <mergeCell ref="A425:A426"/>
    <mergeCell ref="G425:G426"/>
    <mergeCell ref="A427:A428"/>
    <mergeCell ref="G427:G428"/>
    <mergeCell ref="A429:A430"/>
    <mergeCell ref="G429:G430"/>
    <mergeCell ref="A431:A432"/>
    <mergeCell ref="G431:G432"/>
    <mergeCell ref="A433:A434"/>
    <mergeCell ref="G433:G434"/>
    <mergeCell ref="A435:A436"/>
    <mergeCell ref="G435:G436"/>
    <mergeCell ref="A437:A438"/>
    <mergeCell ref="G437:G438"/>
    <mergeCell ref="A439:A440"/>
    <mergeCell ref="G439:G440"/>
    <mergeCell ref="A405:A406"/>
    <mergeCell ref="G405:G406"/>
    <mergeCell ref="A407:A408"/>
    <mergeCell ref="G407:G408"/>
    <mergeCell ref="A409:A410"/>
    <mergeCell ref="G409:G410"/>
    <mergeCell ref="A411:A412"/>
    <mergeCell ref="G411:G412"/>
    <mergeCell ref="A413:A414"/>
    <mergeCell ref="G413:G414"/>
    <mergeCell ref="A415:A416"/>
    <mergeCell ref="G415:G416"/>
    <mergeCell ref="A417:A418"/>
    <mergeCell ref="G417:G418"/>
    <mergeCell ref="A419:A420"/>
    <mergeCell ref="G419:G420"/>
    <mergeCell ref="A421:A422"/>
    <mergeCell ref="G421:G422"/>
    <mergeCell ref="AA5:AA6"/>
    <mergeCell ref="Z381:Z382"/>
    <mergeCell ref="Z383:Z384"/>
    <mergeCell ref="Z385:Z386"/>
    <mergeCell ref="Z387:Z388"/>
    <mergeCell ref="Z389:Z390"/>
    <mergeCell ref="Z347:Z348"/>
    <mergeCell ref="Z349:Z350"/>
    <mergeCell ref="Z351:Z352"/>
    <mergeCell ref="Z353:Z354"/>
    <mergeCell ref="Z355:Z356"/>
    <mergeCell ref="Z357:Z358"/>
    <mergeCell ref="Z359:Z360"/>
    <mergeCell ref="Z361:Z362"/>
    <mergeCell ref="Z363:Z364"/>
    <mergeCell ref="Z365:Z366"/>
    <mergeCell ref="Z367:Z368"/>
    <mergeCell ref="Z369:Z370"/>
    <mergeCell ref="Z371:Z372"/>
    <mergeCell ref="Z373:Z374"/>
    <mergeCell ref="Z375:Z376"/>
    <mergeCell ref="Z377:Z378"/>
    <mergeCell ref="Z379:Z380"/>
    <mergeCell ref="Z313:Z314"/>
    <mergeCell ref="Z315:Z316"/>
    <mergeCell ref="Z317:Z318"/>
    <mergeCell ref="Z319:Z320"/>
    <mergeCell ref="Z321:Z322"/>
    <mergeCell ref="Z323:Z324"/>
    <mergeCell ref="Z325:Z326"/>
    <mergeCell ref="Z327:Z328"/>
    <mergeCell ref="Z329:Z330"/>
    <mergeCell ref="Z331:Z332"/>
    <mergeCell ref="Z333:Z334"/>
    <mergeCell ref="Z335:Z336"/>
    <mergeCell ref="Z337:Z338"/>
    <mergeCell ref="Z339:Z340"/>
    <mergeCell ref="Z341:Z342"/>
    <mergeCell ref="Z343:Z344"/>
    <mergeCell ref="Z345:Z346"/>
    <mergeCell ref="Z279:Z280"/>
    <mergeCell ref="Z281:Z282"/>
    <mergeCell ref="Z283:Z284"/>
    <mergeCell ref="Z285:Z286"/>
    <mergeCell ref="Z287:Z288"/>
    <mergeCell ref="Z289:Z290"/>
    <mergeCell ref="Z291:Z292"/>
    <mergeCell ref="Z293:Z294"/>
    <mergeCell ref="Z295:Z296"/>
    <mergeCell ref="Z297:Z298"/>
    <mergeCell ref="Z299:Z300"/>
    <mergeCell ref="Z301:Z302"/>
    <mergeCell ref="Z303:Z304"/>
    <mergeCell ref="Z305:Z306"/>
    <mergeCell ref="Z307:Z308"/>
    <mergeCell ref="Z309:Z310"/>
    <mergeCell ref="Z311:Z312"/>
    <mergeCell ref="Z245:Z246"/>
    <mergeCell ref="Z247:Z248"/>
    <mergeCell ref="Z249:Z250"/>
    <mergeCell ref="Z251:Z252"/>
    <mergeCell ref="Z253:Z254"/>
    <mergeCell ref="Z255:Z256"/>
    <mergeCell ref="Z257:Z258"/>
    <mergeCell ref="Z259:Z260"/>
    <mergeCell ref="Z261:Z262"/>
    <mergeCell ref="Z263:Z264"/>
    <mergeCell ref="Z265:Z266"/>
    <mergeCell ref="Z267:Z268"/>
    <mergeCell ref="Z269:Z270"/>
    <mergeCell ref="Z271:Z272"/>
    <mergeCell ref="Z273:Z274"/>
    <mergeCell ref="Z275:Z276"/>
    <mergeCell ref="Z277:Z278"/>
    <mergeCell ref="Z211:Z212"/>
    <mergeCell ref="Z213:Z214"/>
    <mergeCell ref="Z215:Z216"/>
    <mergeCell ref="Z217:Z218"/>
    <mergeCell ref="Z219:Z220"/>
    <mergeCell ref="Z221:Z222"/>
    <mergeCell ref="Z223:Z224"/>
    <mergeCell ref="Z225:Z226"/>
    <mergeCell ref="Z227:Z228"/>
    <mergeCell ref="Z229:Z230"/>
    <mergeCell ref="Z231:Z232"/>
    <mergeCell ref="Z233:Z234"/>
    <mergeCell ref="Z235:Z236"/>
    <mergeCell ref="Z237:Z238"/>
    <mergeCell ref="Z239:Z240"/>
    <mergeCell ref="Z241:Z242"/>
    <mergeCell ref="Z243:Z244"/>
    <mergeCell ref="Z177:Z178"/>
    <mergeCell ref="Z179:Z180"/>
    <mergeCell ref="Z181:Z182"/>
    <mergeCell ref="Z183:Z184"/>
    <mergeCell ref="Z185:Z186"/>
    <mergeCell ref="Z187:Z188"/>
    <mergeCell ref="Z189:Z190"/>
    <mergeCell ref="Z191:Z192"/>
    <mergeCell ref="Z193:Z194"/>
    <mergeCell ref="Z195:Z196"/>
    <mergeCell ref="Z197:Z198"/>
    <mergeCell ref="Z199:Z200"/>
    <mergeCell ref="Z201:Z202"/>
    <mergeCell ref="Z203:Z204"/>
    <mergeCell ref="Z205:Z206"/>
    <mergeCell ref="Z207:Z208"/>
    <mergeCell ref="Z209:Z210"/>
    <mergeCell ref="Z143:Z144"/>
    <mergeCell ref="Z145:Z146"/>
    <mergeCell ref="Z147:Z148"/>
    <mergeCell ref="Z149:Z150"/>
    <mergeCell ref="Z151:Z152"/>
    <mergeCell ref="Z153:Z154"/>
    <mergeCell ref="Z155:Z156"/>
    <mergeCell ref="Z157:Z158"/>
    <mergeCell ref="Z159:Z160"/>
    <mergeCell ref="Z161:Z162"/>
    <mergeCell ref="Z163:Z164"/>
    <mergeCell ref="Z165:Z166"/>
    <mergeCell ref="Z167:Z168"/>
    <mergeCell ref="Z169:Z170"/>
    <mergeCell ref="Z171:Z172"/>
    <mergeCell ref="Z173:Z174"/>
    <mergeCell ref="Z175:Z176"/>
    <mergeCell ref="Z109:Z110"/>
    <mergeCell ref="Z111:Z112"/>
    <mergeCell ref="Z113:Z114"/>
    <mergeCell ref="Z115:Z116"/>
    <mergeCell ref="Z117:Z118"/>
    <mergeCell ref="Z119:Z120"/>
    <mergeCell ref="Z121:Z122"/>
    <mergeCell ref="Z123:Z124"/>
    <mergeCell ref="Z125:Z126"/>
    <mergeCell ref="Z127:Z128"/>
    <mergeCell ref="Z129:Z130"/>
    <mergeCell ref="Z131:Z132"/>
    <mergeCell ref="Z133:Z134"/>
    <mergeCell ref="Z135:Z136"/>
    <mergeCell ref="Z137:Z138"/>
    <mergeCell ref="Z139:Z140"/>
    <mergeCell ref="Z141:Z142"/>
    <mergeCell ref="Z75:Z76"/>
    <mergeCell ref="Z77:Z78"/>
    <mergeCell ref="Z79:Z80"/>
    <mergeCell ref="Z81:Z82"/>
    <mergeCell ref="Z83:Z84"/>
    <mergeCell ref="Z85:Z86"/>
    <mergeCell ref="Z87:Z88"/>
    <mergeCell ref="Z89:Z90"/>
    <mergeCell ref="Z91:Z92"/>
    <mergeCell ref="Z93:Z94"/>
    <mergeCell ref="Z95:Z96"/>
    <mergeCell ref="Z97:Z98"/>
    <mergeCell ref="Z99:Z100"/>
    <mergeCell ref="Z101:Z102"/>
    <mergeCell ref="Z103:Z104"/>
    <mergeCell ref="Z105:Z106"/>
    <mergeCell ref="Z107:Z108"/>
    <mergeCell ref="Z41:Z42"/>
    <mergeCell ref="Z43:Z44"/>
    <mergeCell ref="Z45:Z46"/>
    <mergeCell ref="Z47:Z48"/>
    <mergeCell ref="Z49:Z50"/>
    <mergeCell ref="Z51:Z52"/>
    <mergeCell ref="Z53:Z54"/>
    <mergeCell ref="Z55:Z56"/>
    <mergeCell ref="Z57:Z58"/>
    <mergeCell ref="Z59:Z60"/>
    <mergeCell ref="Z61:Z62"/>
    <mergeCell ref="Z63:Z64"/>
    <mergeCell ref="Z65:Z66"/>
    <mergeCell ref="Z67:Z68"/>
    <mergeCell ref="Z69:Z70"/>
    <mergeCell ref="Z71:Z72"/>
    <mergeCell ref="Z73:Z74"/>
    <mergeCell ref="Y381:Y382"/>
    <mergeCell ref="Y383:Y384"/>
    <mergeCell ref="Y385:Y386"/>
    <mergeCell ref="Y387:Y388"/>
    <mergeCell ref="Y389:Y390"/>
    <mergeCell ref="Y391:Y392"/>
    <mergeCell ref="Y393:Y394"/>
    <mergeCell ref="Y395:Y396"/>
    <mergeCell ref="Y397:Y398"/>
    <mergeCell ref="Y399:Y400"/>
    <mergeCell ref="Y401:Y402"/>
    <mergeCell ref="Y403:Y404"/>
    <mergeCell ref="Z7:Z8"/>
    <mergeCell ref="Z9:Z10"/>
    <mergeCell ref="Z11:Z12"/>
    <mergeCell ref="Z13:Z14"/>
    <mergeCell ref="Z15:Z16"/>
    <mergeCell ref="Z17:Z18"/>
    <mergeCell ref="Z19:Z20"/>
    <mergeCell ref="Z21:Z22"/>
    <mergeCell ref="Z23:Z24"/>
    <mergeCell ref="Z25:Z26"/>
    <mergeCell ref="Z27:Z28"/>
    <mergeCell ref="Z29:Z30"/>
    <mergeCell ref="Z31:Z32"/>
    <mergeCell ref="Z33:Z34"/>
    <mergeCell ref="Z35:Z36"/>
    <mergeCell ref="Z37:Z38"/>
    <mergeCell ref="Z39:Z40"/>
    <mergeCell ref="Y347:Y348"/>
    <mergeCell ref="Y349:Y350"/>
    <mergeCell ref="Y351:Y352"/>
    <mergeCell ref="Y363:Y364"/>
    <mergeCell ref="Y365:Y366"/>
    <mergeCell ref="Y367:Y368"/>
    <mergeCell ref="Y369:Y370"/>
    <mergeCell ref="Y371:Y372"/>
    <mergeCell ref="Y373:Y374"/>
    <mergeCell ref="Y375:Y376"/>
    <mergeCell ref="Y377:Y378"/>
    <mergeCell ref="Y379:Y380"/>
    <mergeCell ref="Y313:Y314"/>
    <mergeCell ref="Y315:Y316"/>
    <mergeCell ref="Y317:Y318"/>
    <mergeCell ref="Y319:Y320"/>
    <mergeCell ref="Y321:Y322"/>
    <mergeCell ref="Y323:Y324"/>
    <mergeCell ref="Y325:Y326"/>
    <mergeCell ref="Y327:Y328"/>
    <mergeCell ref="Y329:Y330"/>
    <mergeCell ref="Y331:Y332"/>
    <mergeCell ref="Y333:Y334"/>
    <mergeCell ref="Y335:Y336"/>
    <mergeCell ref="Y337:Y338"/>
    <mergeCell ref="Y339:Y340"/>
    <mergeCell ref="Y341:Y342"/>
    <mergeCell ref="Y343:Y344"/>
    <mergeCell ref="Y345:Y346"/>
    <mergeCell ref="Y289:Y290"/>
    <mergeCell ref="Y291:Y292"/>
    <mergeCell ref="Y293:Y294"/>
    <mergeCell ref="Y295:Y296"/>
    <mergeCell ref="Y297:Y298"/>
    <mergeCell ref="Y299:Y300"/>
    <mergeCell ref="Y301:Y302"/>
    <mergeCell ref="Y303:Y304"/>
    <mergeCell ref="Y305:Y306"/>
    <mergeCell ref="Y307:Y308"/>
    <mergeCell ref="Y309:Y310"/>
    <mergeCell ref="Y311:Y312"/>
    <mergeCell ref="Y353:Y354"/>
    <mergeCell ref="Y355:Y356"/>
    <mergeCell ref="Y357:Y358"/>
    <mergeCell ref="Y359:Y360"/>
    <mergeCell ref="Y361:Y362"/>
    <mergeCell ref="Y255:Y256"/>
    <mergeCell ref="Y257:Y258"/>
    <mergeCell ref="Y259:Y260"/>
    <mergeCell ref="Y261:Y262"/>
    <mergeCell ref="Y263:Y264"/>
    <mergeCell ref="Y265:Y266"/>
    <mergeCell ref="Y267:Y268"/>
    <mergeCell ref="Y269:Y270"/>
    <mergeCell ref="Y271:Y272"/>
    <mergeCell ref="Y273:Y274"/>
    <mergeCell ref="Y275:Y276"/>
    <mergeCell ref="Y277:Y278"/>
    <mergeCell ref="Y279:Y280"/>
    <mergeCell ref="Y281:Y282"/>
    <mergeCell ref="Y283:Y284"/>
    <mergeCell ref="Y285:Y286"/>
    <mergeCell ref="Y287:Y288"/>
    <mergeCell ref="Y221:Y222"/>
    <mergeCell ref="Y223:Y224"/>
    <mergeCell ref="Y225:Y226"/>
    <mergeCell ref="Y227:Y228"/>
    <mergeCell ref="Y229:Y230"/>
    <mergeCell ref="Y231:Y232"/>
    <mergeCell ref="Y233:Y234"/>
    <mergeCell ref="Y235:Y236"/>
    <mergeCell ref="Y237:Y238"/>
    <mergeCell ref="Y239:Y240"/>
    <mergeCell ref="Y241:Y242"/>
    <mergeCell ref="Y243:Y244"/>
    <mergeCell ref="Y245:Y246"/>
    <mergeCell ref="Y247:Y248"/>
    <mergeCell ref="Y249:Y250"/>
    <mergeCell ref="Y251:Y252"/>
    <mergeCell ref="Y253:Y254"/>
    <mergeCell ref="Y187:Y188"/>
    <mergeCell ref="Y189:Y190"/>
    <mergeCell ref="Y191:Y192"/>
    <mergeCell ref="Y193:Y194"/>
    <mergeCell ref="Y195:Y196"/>
    <mergeCell ref="Y197:Y198"/>
    <mergeCell ref="Y199:Y200"/>
    <mergeCell ref="Y201:Y202"/>
    <mergeCell ref="Y203:Y204"/>
    <mergeCell ref="Y205:Y206"/>
    <mergeCell ref="Y207:Y208"/>
    <mergeCell ref="Y209:Y210"/>
    <mergeCell ref="Y211:Y212"/>
    <mergeCell ref="Y213:Y214"/>
    <mergeCell ref="Y215:Y216"/>
    <mergeCell ref="Y217:Y218"/>
    <mergeCell ref="Y219:Y220"/>
    <mergeCell ref="Y153:Y154"/>
    <mergeCell ref="Y155:Y156"/>
    <mergeCell ref="Y157:Y158"/>
    <mergeCell ref="Y159:Y160"/>
    <mergeCell ref="Y161:Y162"/>
    <mergeCell ref="Y163:Y164"/>
    <mergeCell ref="Y165:Y166"/>
    <mergeCell ref="Y167:Y168"/>
    <mergeCell ref="Y169:Y170"/>
    <mergeCell ref="Y171:Y172"/>
    <mergeCell ref="Y173:Y174"/>
    <mergeCell ref="Y175:Y176"/>
    <mergeCell ref="Y177:Y178"/>
    <mergeCell ref="Y179:Y180"/>
    <mergeCell ref="Y181:Y182"/>
    <mergeCell ref="Y183:Y184"/>
    <mergeCell ref="Y185:Y186"/>
    <mergeCell ref="Y119:Y120"/>
    <mergeCell ref="Y121:Y122"/>
    <mergeCell ref="Y123:Y124"/>
    <mergeCell ref="Y125:Y126"/>
    <mergeCell ref="Y127:Y128"/>
    <mergeCell ref="Y129:Y130"/>
    <mergeCell ref="Y131:Y132"/>
    <mergeCell ref="Y133:Y134"/>
    <mergeCell ref="Y135:Y136"/>
    <mergeCell ref="Y137:Y138"/>
    <mergeCell ref="Y139:Y140"/>
    <mergeCell ref="Y141:Y142"/>
    <mergeCell ref="Y143:Y144"/>
    <mergeCell ref="Y145:Y146"/>
    <mergeCell ref="Y147:Y148"/>
    <mergeCell ref="Y149:Y150"/>
    <mergeCell ref="Y151:Y152"/>
    <mergeCell ref="Y85:Y86"/>
    <mergeCell ref="Y87:Y88"/>
    <mergeCell ref="Y89:Y90"/>
    <mergeCell ref="Y91:Y92"/>
    <mergeCell ref="Y93:Y94"/>
    <mergeCell ref="Y95:Y96"/>
    <mergeCell ref="Y97:Y98"/>
    <mergeCell ref="Y99:Y100"/>
    <mergeCell ref="Y101:Y102"/>
    <mergeCell ref="Y103:Y104"/>
    <mergeCell ref="Y105:Y106"/>
    <mergeCell ref="Y107:Y108"/>
    <mergeCell ref="Y109:Y110"/>
    <mergeCell ref="Y111:Y112"/>
    <mergeCell ref="Y113:Y114"/>
    <mergeCell ref="Y115:Y116"/>
    <mergeCell ref="Y117:Y118"/>
    <mergeCell ref="Y51:Y52"/>
    <mergeCell ref="Y53:Y54"/>
    <mergeCell ref="Y55:Y56"/>
    <mergeCell ref="Y57:Y58"/>
    <mergeCell ref="Y59:Y60"/>
    <mergeCell ref="Y61:Y62"/>
    <mergeCell ref="Y63:Y64"/>
    <mergeCell ref="Y65:Y66"/>
    <mergeCell ref="Y67:Y68"/>
    <mergeCell ref="Y69:Y70"/>
    <mergeCell ref="Y71:Y72"/>
    <mergeCell ref="Y73:Y74"/>
    <mergeCell ref="Y75:Y76"/>
    <mergeCell ref="Y77:Y78"/>
    <mergeCell ref="Y79:Y80"/>
    <mergeCell ref="Y81:Y82"/>
    <mergeCell ref="Y83:Y84"/>
    <mergeCell ref="S391:S392"/>
    <mergeCell ref="S393:S394"/>
    <mergeCell ref="S361:S362"/>
    <mergeCell ref="S363:S364"/>
    <mergeCell ref="S365:S366"/>
    <mergeCell ref="S367:S368"/>
    <mergeCell ref="S369:S370"/>
    <mergeCell ref="S371:S372"/>
    <mergeCell ref="S373:S374"/>
    <mergeCell ref="S375:S376"/>
    <mergeCell ref="Y7:Y8"/>
    <mergeCell ref="Y9:Y10"/>
    <mergeCell ref="Y11:Y12"/>
    <mergeCell ref="Y13:Y14"/>
    <mergeCell ref="Y15:Y16"/>
    <mergeCell ref="Y17:Y18"/>
    <mergeCell ref="Y19:Y20"/>
    <mergeCell ref="Y21:Y22"/>
    <mergeCell ref="Y23:Y24"/>
    <mergeCell ref="Y25:Y26"/>
    <mergeCell ref="Y27:Y28"/>
    <mergeCell ref="Y29:Y30"/>
    <mergeCell ref="Y31:Y32"/>
    <mergeCell ref="Y33:Y34"/>
    <mergeCell ref="Y35:Y36"/>
    <mergeCell ref="Y37:Y38"/>
    <mergeCell ref="Y39:Y40"/>
    <mergeCell ref="Y41:Y42"/>
    <mergeCell ref="Y43:Y44"/>
    <mergeCell ref="Y45:Y46"/>
    <mergeCell ref="Y47:Y48"/>
    <mergeCell ref="Y49:Y50"/>
    <mergeCell ref="T343:T344"/>
    <mergeCell ref="T345:T346"/>
    <mergeCell ref="T347:T348"/>
    <mergeCell ref="T349:T350"/>
    <mergeCell ref="T351:T352"/>
    <mergeCell ref="T353:T354"/>
    <mergeCell ref="S377:S378"/>
    <mergeCell ref="S379:S380"/>
    <mergeCell ref="S381:S382"/>
    <mergeCell ref="S383:S384"/>
    <mergeCell ref="S385:S386"/>
    <mergeCell ref="S387:S388"/>
    <mergeCell ref="S389:S390"/>
    <mergeCell ref="T337:T338"/>
    <mergeCell ref="T339:T340"/>
    <mergeCell ref="T341:T342"/>
    <mergeCell ref="S343:S344"/>
    <mergeCell ref="S345:S346"/>
    <mergeCell ref="S347:S348"/>
    <mergeCell ref="S349:S350"/>
    <mergeCell ref="S351:S352"/>
    <mergeCell ref="S353:S354"/>
    <mergeCell ref="S355:S356"/>
    <mergeCell ref="T355:T356"/>
    <mergeCell ref="T357:T358"/>
    <mergeCell ref="T359:T360"/>
    <mergeCell ref="T361:T362"/>
    <mergeCell ref="T363:T364"/>
    <mergeCell ref="T365:T366"/>
    <mergeCell ref="T367:T368"/>
    <mergeCell ref="T369:T370"/>
    <mergeCell ref="T371:T372"/>
    <mergeCell ref="R387:R388"/>
    <mergeCell ref="R389:R390"/>
    <mergeCell ref="R391:R392"/>
    <mergeCell ref="R393:R394"/>
    <mergeCell ref="R395:R396"/>
    <mergeCell ref="R397:R398"/>
    <mergeCell ref="R399:R400"/>
    <mergeCell ref="S317:S318"/>
    <mergeCell ref="S319:S320"/>
    <mergeCell ref="S321:S322"/>
    <mergeCell ref="S323:S324"/>
    <mergeCell ref="S325:S326"/>
    <mergeCell ref="S327:S328"/>
    <mergeCell ref="S329:S330"/>
    <mergeCell ref="S331:S332"/>
    <mergeCell ref="S333:S334"/>
    <mergeCell ref="S335:S336"/>
    <mergeCell ref="S337:S338"/>
    <mergeCell ref="S339:S340"/>
    <mergeCell ref="S341:S342"/>
    <mergeCell ref="S395:S396"/>
    <mergeCell ref="S397:S398"/>
    <mergeCell ref="S399:S400"/>
    <mergeCell ref="R353:R354"/>
    <mergeCell ref="R355:R356"/>
    <mergeCell ref="R357:R358"/>
    <mergeCell ref="R359:R360"/>
    <mergeCell ref="R361:R362"/>
    <mergeCell ref="R363:R364"/>
    <mergeCell ref="R365:R366"/>
    <mergeCell ref="R367:R368"/>
    <mergeCell ref="R369:R370"/>
    <mergeCell ref="R371:R372"/>
    <mergeCell ref="R373:R374"/>
    <mergeCell ref="R375:R376"/>
    <mergeCell ref="R377:R378"/>
    <mergeCell ref="R379:R380"/>
    <mergeCell ref="R381:R382"/>
    <mergeCell ref="R383:R384"/>
    <mergeCell ref="R385:R386"/>
    <mergeCell ref="R337:R338"/>
    <mergeCell ref="R339:R340"/>
    <mergeCell ref="R341:R342"/>
    <mergeCell ref="R343:R344"/>
    <mergeCell ref="R345:R346"/>
    <mergeCell ref="R347:R348"/>
    <mergeCell ref="R349:R350"/>
    <mergeCell ref="R351:R352"/>
    <mergeCell ref="S313:S314"/>
    <mergeCell ref="S315:S316"/>
    <mergeCell ref="S357:S358"/>
    <mergeCell ref="S359:S360"/>
    <mergeCell ref="T307:T308"/>
    <mergeCell ref="T309:T310"/>
    <mergeCell ref="T311:T312"/>
    <mergeCell ref="T313:T314"/>
    <mergeCell ref="T315:T316"/>
    <mergeCell ref="R317:R318"/>
    <mergeCell ref="R319:R320"/>
    <mergeCell ref="R321:R322"/>
    <mergeCell ref="R323:R324"/>
    <mergeCell ref="R325:R326"/>
    <mergeCell ref="R327:R328"/>
    <mergeCell ref="R329:R330"/>
    <mergeCell ref="R331:R332"/>
    <mergeCell ref="R333:R334"/>
    <mergeCell ref="R335:R336"/>
    <mergeCell ref="T317:T318"/>
    <mergeCell ref="T319:T320"/>
    <mergeCell ref="T321:T322"/>
    <mergeCell ref="T323:T324"/>
    <mergeCell ref="T325:T326"/>
    <mergeCell ref="T327:T328"/>
    <mergeCell ref="T329:T330"/>
    <mergeCell ref="T331:T332"/>
    <mergeCell ref="T333:T334"/>
    <mergeCell ref="T335:T336"/>
    <mergeCell ref="S1:T1"/>
    <mergeCell ref="A2:B2"/>
    <mergeCell ref="A3:B3"/>
    <mergeCell ref="A393:A394"/>
    <mergeCell ref="G393:G394"/>
    <mergeCell ref="L393:L394"/>
    <mergeCell ref="N393:N394"/>
    <mergeCell ref="P393:P394"/>
    <mergeCell ref="A395:A396"/>
    <mergeCell ref="G395:G396"/>
    <mergeCell ref="L395:L396"/>
    <mergeCell ref="N395:N396"/>
    <mergeCell ref="P395:P396"/>
    <mergeCell ref="A389:A390"/>
    <mergeCell ref="G389:G390"/>
    <mergeCell ref="L389:L390"/>
    <mergeCell ref="N389:N390"/>
    <mergeCell ref="P389:P390"/>
    <mergeCell ref="A391:A392"/>
    <mergeCell ref="G391:G392"/>
    <mergeCell ref="L391:L392"/>
    <mergeCell ref="N391:N392"/>
    <mergeCell ref="P391:P392"/>
    <mergeCell ref="A385:A386"/>
    <mergeCell ref="G385:G386"/>
    <mergeCell ref="L385:L386"/>
    <mergeCell ref="N385:N386"/>
    <mergeCell ref="P385:P386"/>
    <mergeCell ref="A387:A388"/>
    <mergeCell ref="S307:S308"/>
    <mergeCell ref="S309:S310"/>
    <mergeCell ref="S311:S312"/>
    <mergeCell ref="A401:A402"/>
    <mergeCell ref="G401:G402"/>
    <mergeCell ref="L401:L402"/>
    <mergeCell ref="N401:N402"/>
    <mergeCell ref="P401:P402"/>
    <mergeCell ref="A403:A404"/>
    <mergeCell ref="G403:G404"/>
    <mergeCell ref="L403:L404"/>
    <mergeCell ref="N403:N404"/>
    <mergeCell ref="P403:P404"/>
    <mergeCell ref="A397:A398"/>
    <mergeCell ref="G397:G398"/>
    <mergeCell ref="L397:L398"/>
    <mergeCell ref="N397:N398"/>
    <mergeCell ref="P397:P398"/>
    <mergeCell ref="A399:A400"/>
    <mergeCell ref="G399:G400"/>
    <mergeCell ref="L399:L400"/>
    <mergeCell ref="N399:N400"/>
    <mergeCell ref="P399:P400"/>
    <mergeCell ref="G387:G388"/>
    <mergeCell ref="L387:L388"/>
    <mergeCell ref="N387:N388"/>
    <mergeCell ref="P387:P388"/>
    <mergeCell ref="K385:K386"/>
    <mergeCell ref="K387:K388"/>
    <mergeCell ref="K389:K390"/>
    <mergeCell ref="K391:K392"/>
    <mergeCell ref="A381:A382"/>
    <mergeCell ref="G381:G382"/>
    <mergeCell ref="L381:L382"/>
    <mergeCell ref="N381:N382"/>
    <mergeCell ref="P381:P382"/>
    <mergeCell ref="A383:A384"/>
    <mergeCell ref="G383:G384"/>
    <mergeCell ref="L383:L384"/>
    <mergeCell ref="N383:N384"/>
    <mergeCell ref="P383:P384"/>
    <mergeCell ref="J385:J386"/>
    <mergeCell ref="J387:J388"/>
    <mergeCell ref="J389:J390"/>
    <mergeCell ref="J391:J392"/>
    <mergeCell ref="A377:A378"/>
    <mergeCell ref="G377:G378"/>
    <mergeCell ref="L377:L378"/>
    <mergeCell ref="N377:N378"/>
    <mergeCell ref="P377:P378"/>
    <mergeCell ref="A379:A380"/>
    <mergeCell ref="G379:G380"/>
    <mergeCell ref="L379:L380"/>
    <mergeCell ref="N379:N380"/>
    <mergeCell ref="P379:P380"/>
    <mergeCell ref="K377:K378"/>
    <mergeCell ref="K379:K380"/>
    <mergeCell ref="K381:K382"/>
    <mergeCell ref="K383:K384"/>
    <mergeCell ref="A373:A374"/>
    <mergeCell ref="G373:G374"/>
    <mergeCell ref="L373:L374"/>
    <mergeCell ref="N373:N374"/>
    <mergeCell ref="P373:P374"/>
    <mergeCell ref="A375:A376"/>
    <mergeCell ref="G375:G376"/>
    <mergeCell ref="L375:L376"/>
    <mergeCell ref="N375:N376"/>
    <mergeCell ref="P375:P376"/>
    <mergeCell ref="J377:J378"/>
    <mergeCell ref="J379:J380"/>
    <mergeCell ref="J381:J382"/>
    <mergeCell ref="J383:J384"/>
    <mergeCell ref="A369:A370"/>
    <mergeCell ref="G369:G370"/>
    <mergeCell ref="L369:L370"/>
    <mergeCell ref="N369:N370"/>
    <mergeCell ref="P369:P370"/>
    <mergeCell ref="A371:A372"/>
    <mergeCell ref="G371:G372"/>
    <mergeCell ref="L371:L372"/>
    <mergeCell ref="N371:N372"/>
    <mergeCell ref="P371:P372"/>
    <mergeCell ref="K369:K370"/>
    <mergeCell ref="K371:K372"/>
    <mergeCell ref="K373:K374"/>
    <mergeCell ref="K375:K376"/>
    <mergeCell ref="A365:A366"/>
    <mergeCell ref="G365:G366"/>
    <mergeCell ref="L365:L366"/>
    <mergeCell ref="N365:N366"/>
    <mergeCell ref="P365:P366"/>
    <mergeCell ref="A367:A368"/>
    <mergeCell ref="G367:G368"/>
    <mergeCell ref="L367:L368"/>
    <mergeCell ref="N367:N368"/>
    <mergeCell ref="P367:P368"/>
    <mergeCell ref="J369:J370"/>
    <mergeCell ref="J371:J372"/>
    <mergeCell ref="J373:J374"/>
    <mergeCell ref="J375:J376"/>
    <mergeCell ref="A361:A362"/>
    <mergeCell ref="G361:G362"/>
    <mergeCell ref="L361:L362"/>
    <mergeCell ref="N361:N362"/>
    <mergeCell ref="P361:P362"/>
    <mergeCell ref="A363:A364"/>
    <mergeCell ref="G363:G364"/>
    <mergeCell ref="L363:L364"/>
    <mergeCell ref="N363:N364"/>
    <mergeCell ref="P363:P364"/>
    <mergeCell ref="K361:K362"/>
    <mergeCell ref="K363:K364"/>
    <mergeCell ref="K365:K366"/>
    <mergeCell ref="K367:K368"/>
    <mergeCell ref="A357:A358"/>
    <mergeCell ref="G357:G358"/>
    <mergeCell ref="L357:L358"/>
    <mergeCell ref="N357:N358"/>
    <mergeCell ref="P357:P358"/>
    <mergeCell ref="A359:A360"/>
    <mergeCell ref="G359:G360"/>
    <mergeCell ref="L359:L360"/>
    <mergeCell ref="N359:N360"/>
    <mergeCell ref="P359:P360"/>
    <mergeCell ref="J361:J362"/>
    <mergeCell ref="J363:J364"/>
    <mergeCell ref="J365:J366"/>
    <mergeCell ref="J367:J368"/>
    <mergeCell ref="A353:A354"/>
    <mergeCell ref="G353:G354"/>
    <mergeCell ref="L353:L354"/>
    <mergeCell ref="N353:N354"/>
    <mergeCell ref="P353:P354"/>
    <mergeCell ref="A355:A356"/>
    <mergeCell ref="G355:G356"/>
    <mergeCell ref="L355:L356"/>
    <mergeCell ref="N355:N356"/>
    <mergeCell ref="P355:P356"/>
    <mergeCell ref="K353:K354"/>
    <mergeCell ref="K355:K356"/>
    <mergeCell ref="K357:K358"/>
    <mergeCell ref="K359:K360"/>
    <mergeCell ref="A349:A350"/>
    <mergeCell ref="G349:G350"/>
    <mergeCell ref="L349:L350"/>
    <mergeCell ref="N349:N350"/>
    <mergeCell ref="P349:P350"/>
    <mergeCell ref="A351:A352"/>
    <mergeCell ref="G351:G352"/>
    <mergeCell ref="L351:L352"/>
    <mergeCell ref="N351:N352"/>
    <mergeCell ref="P351:P352"/>
    <mergeCell ref="J353:J354"/>
    <mergeCell ref="J355:J356"/>
    <mergeCell ref="J357:J358"/>
    <mergeCell ref="J359:J360"/>
    <mergeCell ref="A345:A346"/>
    <mergeCell ref="G345:G346"/>
    <mergeCell ref="L345:L346"/>
    <mergeCell ref="N345:N346"/>
    <mergeCell ref="P345:P346"/>
    <mergeCell ref="A347:A348"/>
    <mergeCell ref="G347:G348"/>
    <mergeCell ref="L347:L348"/>
    <mergeCell ref="N347:N348"/>
    <mergeCell ref="P347:P348"/>
    <mergeCell ref="K345:K346"/>
    <mergeCell ref="K347:K348"/>
    <mergeCell ref="K349:K350"/>
    <mergeCell ref="K351:K352"/>
    <mergeCell ref="A343:A344"/>
    <mergeCell ref="G343:G344"/>
    <mergeCell ref="L343:L344"/>
    <mergeCell ref="N343:N344"/>
    <mergeCell ref="P343:P344"/>
    <mergeCell ref="J345:J346"/>
    <mergeCell ref="J347:J348"/>
    <mergeCell ref="J349:J350"/>
    <mergeCell ref="J351:J352"/>
    <mergeCell ref="K343:K344"/>
    <mergeCell ref="J343:J344"/>
    <mergeCell ref="A339:A340"/>
    <mergeCell ref="G339:G340"/>
    <mergeCell ref="L339:L340"/>
    <mergeCell ref="N339:N340"/>
    <mergeCell ref="P339:P340"/>
    <mergeCell ref="A341:A342"/>
    <mergeCell ref="G341:G342"/>
    <mergeCell ref="L341:L342"/>
    <mergeCell ref="N341:N342"/>
    <mergeCell ref="P341:P342"/>
    <mergeCell ref="K339:K340"/>
    <mergeCell ref="K341:K342"/>
    <mergeCell ref="A335:A336"/>
    <mergeCell ref="G335:G336"/>
    <mergeCell ref="L335:L336"/>
    <mergeCell ref="N335:N336"/>
    <mergeCell ref="P335:P336"/>
    <mergeCell ref="A337:A338"/>
    <mergeCell ref="G337:G338"/>
    <mergeCell ref="L337:L338"/>
    <mergeCell ref="N337:N338"/>
    <mergeCell ref="P337:P338"/>
    <mergeCell ref="J339:J340"/>
    <mergeCell ref="J341:J342"/>
    <mergeCell ref="A331:A332"/>
    <mergeCell ref="G331:G332"/>
    <mergeCell ref="L331:L332"/>
    <mergeCell ref="N331:N332"/>
    <mergeCell ref="P331:P332"/>
    <mergeCell ref="A333:A334"/>
    <mergeCell ref="G333:G334"/>
    <mergeCell ref="L333:L334"/>
    <mergeCell ref="N333:N334"/>
    <mergeCell ref="P333:P334"/>
    <mergeCell ref="K331:K332"/>
    <mergeCell ref="K333:K334"/>
    <mergeCell ref="K335:K336"/>
    <mergeCell ref="K337:K338"/>
    <mergeCell ref="A327:A328"/>
    <mergeCell ref="G327:G328"/>
    <mergeCell ref="L327:L328"/>
    <mergeCell ref="N327:N328"/>
    <mergeCell ref="P327:P328"/>
    <mergeCell ref="A329:A330"/>
    <mergeCell ref="G329:G330"/>
    <mergeCell ref="L329:L330"/>
    <mergeCell ref="N329:N330"/>
    <mergeCell ref="P329:P330"/>
    <mergeCell ref="J331:J332"/>
    <mergeCell ref="J333:J334"/>
    <mergeCell ref="J335:J336"/>
    <mergeCell ref="J337:J338"/>
    <mergeCell ref="A323:A324"/>
    <mergeCell ref="G323:G324"/>
    <mergeCell ref="L323:L324"/>
    <mergeCell ref="N323:N324"/>
    <mergeCell ref="P323:P324"/>
    <mergeCell ref="A325:A326"/>
    <mergeCell ref="G325:G326"/>
    <mergeCell ref="L325:L326"/>
    <mergeCell ref="N325:N326"/>
    <mergeCell ref="P325:P326"/>
    <mergeCell ref="K323:K324"/>
    <mergeCell ref="K325:K326"/>
    <mergeCell ref="K327:K328"/>
    <mergeCell ref="K329:K330"/>
    <mergeCell ref="A319:A320"/>
    <mergeCell ref="G319:G320"/>
    <mergeCell ref="L319:L320"/>
    <mergeCell ref="N319:N320"/>
    <mergeCell ref="P319:P320"/>
    <mergeCell ref="A321:A322"/>
    <mergeCell ref="G321:G322"/>
    <mergeCell ref="L321:L322"/>
    <mergeCell ref="N321:N322"/>
    <mergeCell ref="P321:P322"/>
    <mergeCell ref="J323:J324"/>
    <mergeCell ref="J325:J326"/>
    <mergeCell ref="J327:J328"/>
    <mergeCell ref="J329:J330"/>
    <mergeCell ref="A315:A316"/>
    <mergeCell ref="G315:G316"/>
    <mergeCell ref="L315:L316"/>
    <mergeCell ref="N315:N316"/>
    <mergeCell ref="P315:P316"/>
    <mergeCell ref="A317:A318"/>
    <mergeCell ref="G317:G318"/>
    <mergeCell ref="L317:L318"/>
    <mergeCell ref="N317:N318"/>
    <mergeCell ref="P317:P318"/>
    <mergeCell ref="K315:K316"/>
    <mergeCell ref="K317:K318"/>
    <mergeCell ref="K319:K320"/>
    <mergeCell ref="K321:K322"/>
    <mergeCell ref="A311:A312"/>
    <mergeCell ref="G311:G312"/>
    <mergeCell ref="L311:L312"/>
    <mergeCell ref="N311:N312"/>
    <mergeCell ref="P311:P312"/>
    <mergeCell ref="A313:A314"/>
    <mergeCell ref="G313:G314"/>
    <mergeCell ref="L313:L314"/>
    <mergeCell ref="N313:N314"/>
    <mergeCell ref="P313:P314"/>
    <mergeCell ref="J315:J316"/>
    <mergeCell ref="J317:J318"/>
    <mergeCell ref="J319:J320"/>
    <mergeCell ref="J321:J322"/>
    <mergeCell ref="A307:A308"/>
    <mergeCell ref="G307:G308"/>
    <mergeCell ref="L307:L308"/>
    <mergeCell ref="N307:N308"/>
    <mergeCell ref="P307:P308"/>
    <mergeCell ref="A309:A310"/>
    <mergeCell ref="G309:G310"/>
    <mergeCell ref="L309:L310"/>
    <mergeCell ref="N309:N310"/>
    <mergeCell ref="P309:P310"/>
    <mergeCell ref="K307:K308"/>
    <mergeCell ref="K309:K310"/>
    <mergeCell ref="K311:K312"/>
    <mergeCell ref="K313:K314"/>
    <mergeCell ref="A303:A304"/>
    <mergeCell ref="G303:G304"/>
    <mergeCell ref="L303:L304"/>
    <mergeCell ref="N303:N304"/>
    <mergeCell ref="P303:P304"/>
    <mergeCell ref="A305:A306"/>
    <mergeCell ref="G305:G306"/>
    <mergeCell ref="L305:L306"/>
    <mergeCell ref="N305:N306"/>
    <mergeCell ref="P305:P306"/>
    <mergeCell ref="J307:J308"/>
    <mergeCell ref="J309:J310"/>
    <mergeCell ref="J311:J312"/>
    <mergeCell ref="J313:J314"/>
    <mergeCell ref="A299:A300"/>
    <mergeCell ref="G299:G300"/>
    <mergeCell ref="L299:L300"/>
    <mergeCell ref="N299:N300"/>
    <mergeCell ref="P299:P300"/>
    <mergeCell ref="A301:A302"/>
    <mergeCell ref="G301:G302"/>
    <mergeCell ref="L301:L302"/>
    <mergeCell ref="N301:N302"/>
    <mergeCell ref="P301:P302"/>
    <mergeCell ref="K299:K300"/>
    <mergeCell ref="K301:K302"/>
    <mergeCell ref="K303:K304"/>
    <mergeCell ref="K305:K306"/>
    <mergeCell ref="A295:A296"/>
    <mergeCell ref="G295:G296"/>
    <mergeCell ref="L295:L296"/>
    <mergeCell ref="N295:N296"/>
    <mergeCell ref="P295:P296"/>
    <mergeCell ref="A297:A298"/>
    <mergeCell ref="G297:G298"/>
    <mergeCell ref="L297:L298"/>
    <mergeCell ref="N297:N298"/>
    <mergeCell ref="P297:P298"/>
    <mergeCell ref="J299:J300"/>
    <mergeCell ref="J301:J302"/>
    <mergeCell ref="J303:J304"/>
    <mergeCell ref="J305:J306"/>
    <mergeCell ref="A291:A292"/>
    <mergeCell ref="G291:G292"/>
    <mergeCell ref="L291:L292"/>
    <mergeCell ref="N291:N292"/>
    <mergeCell ref="P291:P292"/>
    <mergeCell ref="A293:A294"/>
    <mergeCell ref="G293:G294"/>
    <mergeCell ref="L293:L294"/>
    <mergeCell ref="N293:N294"/>
    <mergeCell ref="P293:P294"/>
    <mergeCell ref="K291:K292"/>
    <mergeCell ref="K293:K294"/>
    <mergeCell ref="K295:K296"/>
    <mergeCell ref="K297:K298"/>
    <mergeCell ref="A287:A288"/>
    <mergeCell ref="G287:G288"/>
    <mergeCell ref="L287:L288"/>
    <mergeCell ref="N287:N288"/>
    <mergeCell ref="P287:P288"/>
    <mergeCell ref="A289:A290"/>
    <mergeCell ref="G289:G290"/>
    <mergeCell ref="L289:L290"/>
    <mergeCell ref="N289:N290"/>
    <mergeCell ref="P289:P290"/>
    <mergeCell ref="J291:J292"/>
    <mergeCell ref="J293:J294"/>
    <mergeCell ref="J295:J296"/>
    <mergeCell ref="J297:J298"/>
    <mergeCell ref="A283:A284"/>
    <mergeCell ref="G283:G284"/>
    <mergeCell ref="L283:L284"/>
    <mergeCell ref="N283:N284"/>
    <mergeCell ref="P283:P284"/>
    <mergeCell ref="A285:A286"/>
    <mergeCell ref="G285:G286"/>
    <mergeCell ref="L285:L286"/>
    <mergeCell ref="N285:N286"/>
    <mergeCell ref="P285:P286"/>
    <mergeCell ref="K283:K284"/>
    <mergeCell ref="K285:K286"/>
    <mergeCell ref="K287:K288"/>
    <mergeCell ref="K289:K290"/>
    <mergeCell ref="A279:A280"/>
    <mergeCell ref="G279:G280"/>
    <mergeCell ref="L279:L280"/>
    <mergeCell ref="N279:N280"/>
    <mergeCell ref="P279:P280"/>
    <mergeCell ref="A281:A282"/>
    <mergeCell ref="G281:G282"/>
    <mergeCell ref="L281:L282"/>
    <mergeCell ref="N281:N282"/>
    <mergeCell ref="P281:P282"/>
    <mergeCell ref="J283:J284"/>
    <mergeCell ref="J285:J286"/>
    <mergeCell ref="J287:J288"/>
    <mergeCell ref="J289:J290"/>
    <mergeCell ref="A275:A276"/>
    <mergeCell ref="G275:G276"/>
    <mergeCell ref="L275:L276"/>
    <mergeCell ref="N275:N276"/>
    <mergeCell ref="P275:P276"/>
    <mergeCell ref="A277:A278"/>
    <mergeCell ref="G277:G278"/>
    <mergeCell ref="L277:L278"/>
    <mergeCell ref="N277:N278"/>
    <mergeCell ref="P277:P278"/>
    <mergeCell ref="K275:K276"/>
    <mergeCell ref="K277:K278"/>
    <mergeCell ref="K279:K280"/>
    <mergeCell ref="K281:K282"/>
    <mergeCell ref="A271:A272"/>
    <mergeCell ref="G271:G272"/>
    <mergeCell ref="L271:L272"/>
    <mergeCell ref="N271:N272"/>
    <mergeCell ref="P271:P272"/>
    <mergeCell ref="A273:A274"/>
    <mergeCell ref="G273:G274"/>
    <mergeCell ref="L273:L274"/>
    <mergeCell ref="N273:N274"/>
    <mergeCell ref="P273:P274"/>
    <mergeCell ref="J275:J276"/>
    <mergeCell ref="J277:J278"/>
    <mergeCell ref="J279:J280"/>
    <mergeCell ref="J281:J282"/>
    <mergeCell ref="A267:A268"/>
    <mergeCell ref="G267:G268"/>
    <mergeCell ref="L267:L268"/>
    <mergeCell ref="N267:N268"/>
    <mergeCell ref="P267:P268"/>
    <mergeCell ref="A269:A270"/>
    <mergeCell ref="G269:G270"/>
    <mergeCell ref="L269:L270"/>
    <mergeCell ref="N269:N270"/>
    <mergeCell ref="P269:P270"/>
    <mergeCell ref="K267:K268"/>
    <mergeCell ref="K269:K270"/>
    <mergeCell ref="K271:K272"/>
    <mergeCell ref="K273:K274"/>
    <mergeCell ref="A263:A264"/>
    <mergeCell ref="G263:G264"/>
    <mergeCell ref="L263:L264"/>
    <mergeCell ref="N263:N264"/>
    <mergeCell ref="P263:P264"/>
    <mergeCell ref="A265:A266"/>
    <mergeCell ref="G265:G266"/>
    <mergeCell ref="L265:L266"/>
    <mergeCell ref="N265:N266"/>
    <mergeCell ref="P265:P266"/>
    <mergeCell ref="J267:J268"/>
    <mergeCell ref="J269:J270"/>
    <mergeCell ref="J271:J272"/>
    <mergeCell ref="J273:J274"/>
    <mergeCell ref="A259:A260"/>
    <mergeCell ref="G259:G260"/>
    <mergeCell ref="L259:L260"/>
    <mergeCell ref="N259:N260"/>
    <mergeCell ref="P259:P260"/>
    <mergeCell ref="A261:A262"/>
    <mergeCell ref="G261:G262"/>
    <mergeCell ref="L261:L262"/>
    <mergeCell ref="N261:N262"/>
    <mergeCell ref="P261:P262"/>
    <mergeCell ref="K259:K260"/>
    <mergeCell ref="K261:K262"/>
    <mergeCell ref="K263:K264"/>
    <mergeCell ref="K265:K266"/>
    <mergeCell ref="A255:A256"/>
    <mergeCell ref="G255:G256"/>
    <mergeCell ref="L255:L256"/>
    <mergeCell ref="N255:N256"/>
    <mergeCell ref="P255:P256"/>
    <mergeCell ref="A257:A258"/>
    <mergeCell ref="G257:G258"/>
    <mergeCell ref="L257:L258"/>
    <mergeCell ref="N257:N258"/>
    <mergeCell ref="P257:P258"/>
    <mergeCell ref="J259:J260"/>
    <mergeCell ref="J261:J262"/>
    <mergeCell ref="J263:J264"/>
    <mergeCell ref="J265:J266"/>
    <mergeCell ref="A251:A252"/>
    <mergeCell ref="G251:G252"/>
    <mergeCell ref="L251:L252"/>
    <mergeCell ref="N251:N252"/>
    <mergeCell ref="P251:P252"/>
    <mergeCell ref="A253:A254"/>
    <mergeCell ref="G253:G254"/>
    <mergeCell ref="L253:L254"/>
    <mergeCell ref="N253:N254"/>
    <mergeCell ref="P253:P254"/>
    <mergeCell ref="K251:K252"/>
    <mergeCell ref="K253:K254"/>
    <mergeCell ref="K255:K256"/>
    <mergeCell ref="K257:K258"/>
    <mergeCell ref="A247:A248"/>
    <mergeCell ref="G247:G248"/>
    <mergeCell ref="L247:L248"/>
    <mergeCell ref="N247:N248"/>
    <mergeCell ref="P247:P248"/>
    <mergeCell ref="A249:A250"/>
    <mergeCell ref="G249:G250"/>
    <mergeCell ref="L249:L250"/>
    <mergeCell ref="N249:N250"/>
    <mergeCell ref="P249:P250"/>
    <mergeCell ref="J251:J252"/>
    <mergeCell ref="J253:J254"/>
    <mergeCell ref="J255:J256"/>
    <mergeCell ref="J257:J258"/>
    <mergeCell ref="A243:A244"/>
    <mergeCell ref="G243:G244"/>
    <mergeCell ref="L243:L244"/>
    <mergeCell ref="N243:N244"/>
    <mergeCell ref="P243:P244"/>
    <mergeCell ref="A245:A246"/>
    <mergeCell ref="G245:G246"/>
    <mergeCell ref="L245:L246"/>
    <mergeCell ref="N245:N246"/>
    <mergeCell ref="P245:P246"/>
    <mergeCell ref="K243:K244"/>
    <mergeCell ref="K245:K246"/>
    <mergeCell ref="K247:K248"/>
    <mergeCell ref="K249:K250"/>
    <mergeCell ref="A239:A240"/>
    <mergeCell ref="G239:G240"/>
    <mergeCell ref="L239:L240"/>
    <mergeCell ref="N239:N240"/>
    <mergeCell ref="P239:P240"/>
    <mergeCell ref="A241:A242"/>
    <mergeCell ref="G241:G242"/>
    <mergeCell ref="L241:L242"/>
    <mergeCell ref="N241:N242"/>
    <mergeCell ref="P241:P242"/>
    <mergeCell ref="J243:J244"/>
    <mergeCell ref="J245:J246"/>
    <mergeCell ref="J247:J248"/>
    <mergeCell ref="J249:J250"/>
    <mergeCell ref="A235:A236"/>
    <mergeCell ref="G235:G236"/>
    <mergeCell ref="L235:L236"/>
    <mergeCell ref="N235:N236"/>
    <mergeCell ref="P235:P236"/>
    <mergeCell ref="A237:A238"/>
    <mergeCell ref="G237:G238"/>
    <mergeCell ref="L237:L238"/>
    <mergeCell ref="N237:N238"/>
    <mergeCell ref="P237:P238"/>
    <mergeCell ref="K235:K236"/>
    <mergeCell ref="K237:K238"/>
    <mergeCell ref="K239:K240"/>
    <mergeCell ref="K241:K242"/>
    <mergeCell ref="A231:A232"/>
    <mergeCell ref="G231:G232"/>
    <mergeCell ref="L231:L232"/>
    <mergeCell ref="N231:N232"/>
    <mergeCell ref="P231:P232"/>
    <mergeCell ref="A233:A234"/>
    <mergeCell ref="G233:G234"/>
    <mergeCell ref="L233:L234"/>
    <mergeCell ref="N233:N234"/>
    <mergeCell ref="P233:P234"/>
    <mergeCell ref="J235:J236"/>
    <mergeCell ref="J237:J238"/>
    <mergeCell ref="J239:J240"/>
    <mergeCell ref="J241:J242"/>
    <mergeCell ref="A227:A228"/>
    <mergeCell ref="G227:G228"/>
    <mergeCell ref="L227:L228"/>
    <mergeCell ref="N227:N228"/>
    <mergeCell ref="P227:P228"/>
    <mergeCell ref="A229:A230"/>
    <mergeCell ref="G229:G230"/>
    <mergeCell ref="L229:L230"/>
    <mergeCell ref="N229:N230"/>
    <mergeCell ref="P229:P230"/>
    <mergeCell ref="K227:K228"/>
    <mergeCell ref="K229:K230"/>
    <mergeCell ref="K231:K232"/>
    <mergeCell ref="K233:K234"/>
    <mergeCell ref="A223:A224"/>
    <mergeCell ref="G223:G224"/>
    <mergeCell ref="L223:L224"/>
    <mergeCell ref="N223:N224"/>
    <mergeCell ref="P223:P224"/>
    <mergeCell ref="A225:A226"/>
    <mergeCell ref="G225:G226"/>
    <mergeCell ref="L225:L226"/>
    <mergeCell ref="N225:N226"/>
    <mergeCell ref="P225:P226"/>
    <mergeCell ref="J227:J228"/>
    <mergeCell ref="J229:J230"/>
    <mergeCell ref="J231:J232"/>
    <mergeCell ref="J233:J234"/>
    <mergeCell ref="A219:A220"/>
    <mergeCell ref="G219:G220"/>
    <mergeCell ref="L219:L220"/>
    <mergeCell ref="N219:N220"/>
    <mergeCell ref="P219:P220"/>
    <mergeCell ref="A221:A222"/>
    <mergeCell ref="G221:G222"/>
    <mergeCell ref="L221:L222"/>
    <mergeCell ref="N221:N222"/>
    <mergeCell ref="P221:P222"/>
    <mergeCell ref="K219:K220"/>
    <mergeCell ref="K221:K222"/>
    <mergeCell ref="K223:K224"/>
    <mergeCell ref="K225:K226"/>
    <mergeCell ref="A215:A216"/>
    <mergeCell ref="G215:G216"/>
    <mergeCell ref="L215:L216"/>
    <mergeCell ref="N215:N216"/>
    <mergeCell ref="P215:P216"/>
    <mergeCell ref="A217:A218"/>
    <mergeCell ref="G217:G218"/>
    <mergeCell ref="L217:L218"/>
    <mergeCell ref="N217:N218"/>
    <mergeCell ref="P217:P218"/>
    <mergeCell ref="J219:J220"/>
    <mergeCell ref="J221:J222"/>
    <mergeCell ref="J223:J224"/>
    <mergeCell ref="J225:J226"/>
    <mergeCell ref="A211:A212"/>
    <mergeCell ref="G211:G212"/>
    <mergeCell ref="L211:L212"/>
    <mergeCell ref="N211:N212"/>
    <mergeCell ref="P211:P212"/>
    <mergeCell ref="A213:A214"/>
    <mergeCell ref="G213:G214"/>
    <mergeCell ref="L213:L214"/>
    <mergeCell ref="N213:N214"/>
    <mergeCell ref="P213:P214"/>
    <mergeCell ref="K211:K212"/>
    <mergeCell ref="K213:K214"/>
    <mergeCell ref="K215:K216"/>
    <mergeCell ref="K217:K218"/>
    <mergeCell ref="A207:A208"/>
    <mergeCell ref="G207:G208"/>
    <mergeCell ref="L207:L208"/>
    <mergeCell ref="N207:N208"/>
    <mergeCell ref="P207:P208"/>
    <mergeCell ref="A209:A210"/>
    <mergeCell ref="G209:G210"/>
    <mergeCell ref="L209:L210"/>
    <mergeCell ref="N209:N210"/>
    <mergeCell ref="P209:P210"/>
    <mergeCell ref="J211:J212"/>
    <mergeCell ref="J213:J214"/>
    <mergeCell ref="J215:J216"/>
    <mergeCell ref="J217:J218"/>
    <mergeCell ref="A203:A204"/>
    <mergeCell ref="G203:G204"/>
    <mergeCell ref="L203:L204"/>
    <mergeCell ref="N203:N204"/>
    <mergeCell ref="P203:P204"/>
    <mergeCell ref="A205:A206"/>
    <mergeCell ref="G205:G206"/>
    <mergeCell ref="L205:L206"/>
    <mergeCell ref="N205:N206"/>
    <mergeCell ref="P205:P206"/>
    <mergeCell ref="K203:K204"/>
    <mergeCell ref="K205:K206"/>
    <mergeCell ref="K207:K208"/>
    <mergeCell ref="K209:K210"/>
    <mergeCell ref="A199:A200"/>
    <mergeCell ref="G199:G200"/>
    <mergeCell ref="L199:L200"/>
    <mergeCell ref="N199:N200"/>
    <mergeCell ref="P199:P200"/>
    <mergeCell ref="A201:A202"/>
    <mergeCell ref="G201:G202"/>
    <mergeCell ref="L201:L202"/>
    <mergeCell ref="N201:N202"/>
    <mergeCell ref="P201:P202"/>
    <mergeCell ref="J203:J204"/>
    <mergeCell ref="J205:J206"/>
    <mergeCell ref="J207:J208"/>
    <mergeCell ref="J209:J210"/>
    <mergeCell ref="A195:A196"/>
    <mergeCell ref="G195:G196"/>
    <mergeCell ref="L195:L196"/>
    <mergeCell ref="N195:N196"/>
    <mergeCell ref="P195:P196"/>
    <mergeCell ref="A197:A198"/>
    <mergeCell ref="G197:G198"/>
    <mergeCell ref="L197:L198"/>
    <mergeCell ref="N197:N198"/>
    <mergeCell ref="P197:P198"/>
    <mergeCell ref="K195:K196"/>
    <mergeCell ref="K197:K198"/>
    <mergeCell ref="K199:K200"/>
    <mergeCell ref="K201:K202"/>
    <mergeCell ref="A191:A192"/>
    <mergeCell ref="G191:G192"/>
    <mergeCell ref="L191:L192"/>
    <mergeCell ref="N191:N192"/>
    <mergeCell ref="P191:P192"/>
    <mergeCell ref="A193:A194"/>
    <mergeCell ref="G193:G194"/>
    <mergeCell ref="L193:L194"/>
    <mergeCell ref="N193:N194"/>
    <mergeCell ref="P193:P194"/>
    <mergeCell ref="J195:J196"/>
    <mergeCell ref="J197:J198"/>
    <mergeCell ref="J199:J200"/>
    <mergeCell ref="J201:J202"/>
    <mergeCell ref="A187:A188"/>
    <mergeCell ref="G187:G188"/>
    <mergeCell ref="L187:L188"/>
    <mergeCell ref="N187:N188"/>
    <mergeCell ref="P187:P188"/>
    <mergeCell ref="A189:A190"/>
    <mergeCell ref="G189:G190"/>
    <mergeCell ref="L189:L190"/>
    <mergeCell ref="N189:N190"/>
    <mergeCell ref="P189:P190"/>
    <mergeCell ref="K187:K188"/>
    <mergeCell ref="K189:K190"/>
    <mergeCell ref="K191:K192"/>
    <mergeCell ref="K193:K194"/>
    <mergeCell ref="A183:A184"/>
    <mergeCell ref="G183:G184"/>
    <mergeCell ref="L183:L184"/>
    <mergeCell ref="N183:N184"/>
    <mergeCell ref="P183:P184"/>
    <mergeCell ref="A185:A186"/>
    <mergeCell ref="G185:G186"/>
    <mergeCell ref="L185:L186"/>
    <mergeCell ref="N185:N186"/>
    <mergeCell ref="P185:P186"/>
    <mergeCell ref="J187:J188"/>
    <mergeCell ref="J189:J190"/>
    <mergeCell ref="J191:J192"/>
    <mergeCell ref="J193:J194"/>
    <mergeCell ref="A179:A180"/>
    <mergeCell ref="G179:G180"/>
    <mergeCell ref="L179:L180"/>
    <mergeCell ref="N179:N180"/>
    <mergeCell ref="P179:P180"/>
    <mergeCell ref="A181:A182"/>
    <mergeCell ref="G181:G182"/>
    <mergeCell ref="L181:L182"/>
    <mergeCell ref="N181:N182"/>
    <mergeCell ref="P181:P182"/>
    <mergeCell ref="K179:K180"/>
    <mergeCell ref="K181:K182"/>
    <mergeCell ref="K183:K184"/>
    <mergeCell ref="K185:K186"/>
    <mergeCell ref="A175:A176"/>
    <mergeCell ref="G175:G176"/>
    <mergeCell ref="L175:L176"/>
    <mergeCell ref="N175:N176"/>
    <mergeCell ref="P175:P176"/>
    <mergeCell ref="A177:A178"/>
    <mergeCell ref="G177:G178"/>
    <mergeCell ref="L177:L178"/>
    <mergeCell ref="N177:N178"/>
    <mergeCell ref="P177:P178"/>
    <mergeCell ref="J179:J180"/>
    <mergeCell ref="J181:J182"/>
    <mergeCell ref="J183:J184"/>
    <mergeCell ref="J185:J186"/>
    <mergeCell ref="A171:A172"/>
    <mergeCell ref="G171:G172"/>
    <mergeCell ref="L171:L172"/>
    <mergeCell ref="N171:N172"/>
    <mergeCell ref="P171:P172"/>
    <mergeCell ref="A173:A174"/>
    <mergeCell ref="G173:G174"/>
    <mergeCell ref="L173:L174"/>
    <mergeCell ref="N173:N174"/>
    <mergeCell ref="P173:P174"/>
    <mergeCell ref="K171:K172"/>
    <mergeCell ref="K173:K174"/>
    <mergeCell ref="K175:K176"/>
    <mergeCell ref="K177:K178"/>
    <mergeCell ref="A167:A168"/>
    <mergeCell ref="G167:G168"/>
    <mergeCell ref="L167:L168"/>
    <mergeCell ref="N167:N168"/>
    <mergeCell ref="P167:P168"/>
    <mergeCell ref="A169:A170"/>
    <mergeCell ref="G169:G170"/>
    <mergeCell ref="L169:L170"/>
    <mergeCell ref="N169:N170"/>
    <mergeCell ref="P169:P170"/>
    <mergeCell ref="J171:J172"/>
    <mergeCell ref="J173:J174"/>
    <mergeCell ref="J175:J176"/>
    <mergeCell ref="J177:J178"/>
    <mergeCell ref="A163:A164"/>
    <mergeCell ref="G163:G164"/>
    <mergeCell ref="L163:L164"/>
    <mergeCell ref="N163:N164"/>
    <mergeCell ref="P163:P164"/>
    <mergeCell ref="A165:A166"/>
    <mergeCell ref="G165:G166"/>
    <mergeCell ref="L165:L166"/>
    <mergeCell ref="N165:N166"/>
    <mergeCell ref="P165:P166"/>
    <mergeCell ref="K163:K164"/>
    <mergeCell ref="K165:K166"/>
    <mergeCell ref="K167:K168"/>
    <mergeCell ref="K169:K170"/>
    <mergeCell ref="A159:A160"/>
    <mergeCell ref="G159:G160"/>
    <mergeCell ref="L159:L160"/>
    <mergeCell ref="N159:N160"/>
    <mergeCell ref="P159:P160"/>
    <mergeCell ref="A161:A162"/>
    <mergeCell ref="G161:G162"/>
    <mergeCell ref="L161:L162"/>
    <mergeCell ref="N161:N162"/>
    <mergeCell ref="P161:P162"/>
    <mergeCell ref="J163:J164"/>
    <mergeCell ref="J165:J166"/>
    <mergeCell ref="J167:J168"/>
    <mergeCell ref="J169:J170"/>
    <mergeCell ref="A155:A156"/>
    <mergeCell ref="G155:G156"/>
    <mergeCell ref="L155:L156"/>
    <mergeCell ref="N155:N156"/>
    <mergeCell ref="P155:P156"/>
    <mergeCell ref="A157:A158"/>
    <mergeCell ref="G157:G158"/>
    <mergeCell ref="L157:L158"/>
    <mergeCell ref="N157:N158"/>
    <mergeCell ref="P157:P158"/>
    <mergeCell ref="K155:K156"/>
    <mergeCell ref="K157:K158"/>
    <mergeCell ref="K159:K160"/>
    <mergeCell ref="K161:K162"/>
    <mergeCell ref="A151:A152"/>
    <mergeCell ref="G151:G152"/>
    <mergeCell ref="L151:L152"/>
    <mergeCell ref="N151:N152"/>
    <mergeCell ref="P151:P152"/>
    <mergeCell ref="A153:A154"/>
    <mergeCell ref="G153:G154"/>
    <mergeCell ref="L153:L154"/>
    <mergeCell ref="N153:N154"/>
    <mergeCell ref="P153:P154"/>
    <mergeCell ref="J155:J156"/>
    <mergeCell ref="J157:J158"/>
    <mergeCell ref="J159:J160"/>
    <mergeCell ref="J161:J162"/>
    <mergeCell ref="A147:A148"/>
    <mergeCell ref="G147:G148"/>
    <mergeCell ref="L147:L148"/>
    <mergeCell ref="N147:N148"/>
    <mergeCell ref="P147:P148"/>
    <mergeCell ref="A149:A150"/>
    <mergeCell ref="G149:G150"/>
    <mergeCell ref="L149:L150"/>
    <mergeCell ref="N149:N150"/>
    <mergeCell ref="P149:P150"/>
    <mergeCell ref="K147:K148"/>
    <mergeCell ref="K149:K150"/>
    <mergeCell ref="K151:K152"/>
    <mergeCell ref="K153:K154"/>
    <mergeCell ref="A143:A144"/>
    <mergeCell ref="G143:G144"/>
    <mergeCell ref="L143:L144"/>
    <mergeCell ref="N143:N144"/>
    <mergeCell ref="P143:P144"/>
    <mergeCell ref="A145:A146"/>
    <mergeCell ref="G145:G146"/>
    <mergeCell ref="L145:L146"/>
    <mergeCell ref="N145:N146"/>
    <mergeCell ref="P145:P146"/>
    <mergeCell ref="J147:J148"/>
    <mergeCell ref="J149:J150"/>
    <mergeCell ref="J151:J152"/>
    <mergeCell ref="J153:J154"/>
    <mergeCell ref="A139:A140"/>
    <mergeCell ref="G139:G140"/>
    <mergeCell ref="L139:L140"/>
    <mergeCell ref="N139:N140"/>
    <mergeCell ref="P139:P140"/>
    <mergeCell ref="A141:A142"/>
    <mergeCell ref="G141:G142"/>
    <mergeCell ref="L141:L142"/>
    <mergeCell ref="N141:N142"/>
    <mergeCell ref="P141:P142"/>
    <mergeCell ref="K139:K140"/>
    <mergeCell ref="K141:K142"/>
    <mergeCell ref="K143:K144"/>
    <mergeCell ref="K145:K146"/>
    <mergeCell ref="A135:A136"/>
    <mergeCell ref="G135:G136"/>
    <mergeCell ref="L135:L136"/>
    <mergeCell ref="N135:N136"/>
    <mergeCell ref="P135:P136"/>
    <mergeCell ref="A137:A138"/>
    <mergeCell ref="G137:G138"/>
    <mergeCell ref="L137:L138"/>
    <mergeCell ref="N137:N138"/>
    <mergeCell ref="P137:P138"/>
    <mergeCell ref="J139:J140"/>
    <mergeCell ref="J141:J142"/>
    <mergeCell ref="J143:J144"/>
    <mergeCell ref="J145:J146"/>
    <mergeCell ref="A131:A132"/>
    <mergeCell ref="G131:G132"/>
    <mergeCell ref="L131:L132"/>
    <mergeCell ref="N131:N132"/>
    <mergeCell ref="P131:P132"/>
    <mergeCell ref="A133:A134"/>
    <mergeCell ref="G133:G134"/>
    <mergeCell ref="L133:L134"/>
    <mergeCell ref="N133:N134"/>
    <mergeCell ref="P133:P134"/>
    <mergeCell ref="K131:K132"/>
    <mergeCell ref="K133:K134"/>
    <mergeCell ref="K135:K136"/>
    <mergeCell ref="K137:K138"/>
    <mergeCell ref="A127:A128"/>
    <mergeCell ref="G127:G128"/>
    <mergeCell ref="L127:L128"/>
    <mergeCell ref="N127:N128"/>
    <mergeCell ref="P127:P128"/>
    <mergeCell ref="A129:A130"/>
    <mergeCell ref="G129:G130"/>
    <mergeCell ref="L129:L130"/>
    <mergeCell ref="N129:N130"/>
    <mergeCell ref="P129:P130"/>
    <mergeCell ref="J131:J132"/>
    <mergeCell ref="J133:J134"/>
    <mergeCell ref="J135:J136"/>
    <mergeCell ref="J137:J138"/>
    <mergeCell ref="A123:A124"/>
    <mergeCell ref="G123:G124"/>
    <mergeCell ref="L123:L124"/>
    <mergeCell ref="N123:N124"/>
    <mergeCell ref="P123:P124"/>
    <mergeCell ref="A125:A126"/>
    <mergeCell ref="G125:G126"/>
    <mergeCell ref="L125:L126"/>
    <mergeCell ref="N125:N126"/>
    <mergeCell ref="P125:P126"/>
    <mergeCell ref="K123:K124"/>
    <mergeCell ref="K125:K126"/>
    <mergeCell ref="K127:K128"/>
    <mergeCell ref="K129:K130"/>
    <mergeCell ref="A119:A120"/>
    <mergeCell ref="G119:G120"/>
    <mergeCell ref="L119:L120"/>
    <mergeCell ref="N119:N120"/>
    <mergeCell ref="P119:P120"/>
    <mergeCell ref="A121:A122"/>
    <mergeCell ref="G121:G122"/>
    <mergeCell ref="L121:L122"/>
    <mergeCell ref="N121:N122"/>
    <mergeCell ref="P121:P122"/>
    <mergeCell ref="J123:J124"/>
    <mergeCell ref="J125:J126"/>
    <mergeCell ref="J127:J128"/>
    <mergeCell ref="J129:J130"/>
    <mergeCell ref="A115:A116"/>
    <mergeCell ref="G115:G116"/>
    <mergeCell ref="L115:L116"/>
    <mergeCell ref="N115:N116"/>
    <mergeCell ref="P115:P116"/>
    <mergeCell ref="A117:A118"/>
    <mergeCell ref="G117:G118"/>
    <mergeCell ref="L117:L118"/>
    <mergeCell ref="N117:N118"/>
    <mergeCell ref="P117:P118"/>
    <mergeCell ref="K115:K116"/>
    <mergeCell ref="K117:K118"/>
    <mergeCell ref="K119:K120"/>
    <mergeCell ref="K121:K122"/>
    <mergeCell ref="A111:A112"/>
    <mergeCell ref="G111:G112"/>
    <mergeCell ref="L111:L112"/>
    <mergeCell ref="N111:N112"/>
    <mergeCell ref="P111:P112"/>
    <mergeCell ref="A113:A114"/>
    <mergeCell ref="G113:G114"/>
    <mergeCell ref="L113:L114"/>
    <mergeCell ref="N113:N114"/>
    <mergeCell ref="P113:P114"/>
    <mergeCell ref="J115:J116"/>
    <mergeCell ref="J117:J118"/>
    <mergeCell ref="J119:J120"/>
    <mergeCell ref="J121:J122"/>
    <mergeCell ref="A107:A108"/>
    <mergeCell ref="G107:G108"/>
    <mergeCell ref="L107:L108"/>
    <mergeCell ref="N107:N108"/>
    <mergeCell ref="P107:P108"/>
    <mergeCell ref="A109:A110"/>
    <mergeCell ref="G109:G110"/>
    <mergeCell ref="L109:L110"/>
    <mergeCell ref="N109:N110"/>
    <mergeCell ref="P109:P110"/>
    <mergeCell ref="K107:K108"/>
    <mergeCell ref="K109:K110"/>
    <mergeCell ref="K111:K112"/>
    <mergeCell ref="K113:K114"/>
    <mergeCell ref="A103:A104"/>
    <mergeCell ref="G103:G104"/>
    <mergeCell ref="L103:L104"/>
    <mergeCell ref="N103:N104"/>
    <mergeCell ref="P103:P104"/>
    <mergeCell ref="A105:A106"/>
    <mergeCell ref="G105:G106"/>
    <mergeCell ref="L105:L106"/>
    <mergeCell ref="N105:N106"/>
    <mergeCell ref="P105:P106"/>
    <mergeCell ref="J107:J108"/>
    <mergeCell ref="J109:J110"/>
    <mergeCell ref="J111:J112"/>
    <mergeCell ref="J113:J114"/>
    <mergeCell ref="A99:A100"/>
    <mergeCell ref="G99:G100"/>
    <mergeCell ref="L99:L100"/>
    <mergeCell ref="N99:N100"/>
    <mergeCell ref="P99:P100"/>
    <mergeCell ref="A101:A102"/>
    <mergeCell ref="G101:G102"/>
    <mergeCell ref="L101:L102"/>
    <mergeCell ref="N101:N102"/>
    <mergeCell ref="P101:P102"/>
    <mergeCell ref="K99:K100"/>
    <mergeCell ref="K101:K102"/>
    <mergeCell ref="K103:K104"/>
    <mergeCell ref="K105:K106"/>
    <mergeCell ref="A95:A96"/>
    <mergeCell ref="G95:G96"/>
    <mergeCell ref="L95:L96"/>
    <mergeCell ref="N95:N96"/>
    <mergeCell ref="P95:P96"/>
    <mergeCell ref="A97:A98"/>
    <mergeCell ref="G97:G98"/>
    <mergeCell ref="L97:L98"/>
    <mergeCell ref="N97:N98"/>
    <mergeCell ref="P97:P98"/>
    <mergeCell ref="J99:J100"/>
    <mergeCell ref="J101:J102"/>
    <mergeCell ref="J103:J104"/>
    <mergeCell ref="J105:J106"/>
    <mergeCell ref="A91:A92"/>
    <mergeCell ref="G91:G92"/>
    <mergeCell ref="L91:L92"/>
    <mergeCell ref="N91:N92"/>
    <mergeCell ref="P91:P92"/>
    <mergeCell ref="A93:A94"/>
    <mergeCell ref="G93:G94"/>
    <mergeCell ref="L93:L94"/>
    <mergeCell ref="N93:N94"/>
    <mergeCell ref="P93:P94"/>
    <mergeCell ref="K91:K92"/>
    <mergeCell ref="K93:K94"/>
    <mergeCell ref="K95:K96"/>
    <mergeCell ref="K97:K98"/>
    <mergeCell ref="A87:A88"/>
    <mergeCell ref="G87:G88"/>
    <mergeCell ref="L87:L88"/>
    <mergeCell ref="N87:N88"/>
    <mergeCell ref="P87:P88"/>
    <mergeCell ref="A89:A90"/>
    <mergeCell ref="G89:G90"/>
    <mergeCell ref="L89:L90"/>
    <mergeCell ref="N89:N90"/>
    <mergeCell ref="P89:P90"/>
    <mergeCell ref="J91:J92"/>
    <mergeCell ref="J93:J94"/>
    <mergeCell ref="J95:J96"/>
    <mergeCell ref="J97:J98"/>
    <mergeCell ref="A83:A84"/>
    <mergeCell ref="G83:G84"/>
    <mergeCell ref="L83:L84"/>
    <mergeCell ref="N83:N84"/>
    <mergeCell ref="P83:P84"/>
    <mergeCell ref="A85:A86"/>
    <mergeCell ref="G85:G86"/>
    <mergeCell ref="L85:L86"/>
    <mergeCell ref="N85:N86"/>
    <mergeCell ref="P85:P86"/>
    <mergeCell ref="K83:K84"/>
    <mergeCell ref="K85:K86"/>
    <mergeCell ref="K87:K88"/>
    <mergeCell ref="K89:K90"/>
    <mergeCell ref="A79:A80"/>
    <mergeCell ref="G79:G80"/>
    <mergeCell ref="L79:L80"/>
    <mergeCell ref="N79:N80"/>
    <mergeCell ref="P79:P80"/>
    <mergeCell ref="A81:A82"/>
    <mergeCell ref="G81:G82"/>
    <mergeCell ref="L81:L82"/>
    <mergeCell ref="N81:N82"/>
    <mergeCell ref="P81:P82"/>
    <mergeCell ref="J83:J84"/>
    <mergeCell ref="J85:J86"/>
    <mergeCell ref="J87:J88"/>
    <mergeCell ref="J89:J90"/>
    <mergeCell ref="A75:A76"/>
    <mergeCell ref="G75:G76"/>
    <mergeCell ref="L75:L76"/>
    <mergeCell ref="N75:N76"/>
    <mergeCell ref="P75:P76"/>
    <mergeCell ref="A77:A78"/>
    <mergeCell ref="G77:G78"/>
    <mergeCell ref="L77:L78"/>
    <mergeCell ref="N77:N78"/>
    <mergeCell ref="P77:P78"/>
    <mergeCell ref="K75:K76"/>
    <mergeCell ref="K77:K78"/>
    <mergeCell ref="K79:K80"/>
    <mergeCell ref="K81:K82"/>
    <mergeCell ref="A71:A72"/>
    <mergeCell ref="G71:G72"/>
    <mergeCell ref="L71:L72"/>
    <mergeCell ref="N71:N72"/>
    <mergeCell ref="P71:P72"/>
    <mergeCell ref="A73:A74"/>
    <mergeCell ref="G73:G74"/>
    <mergeCell ref="L73:L74"/>
    <mergeCell ref="N73:N74"/>
    <mergeCell ref="P73:P74"/>
    <mergeCell ref="J75:J76"/>
    <mergeCell ref="J77:J78"/>
    <mergeCell ref="J79:J80"/>
    <mergeCell ref="J81:J82"/>
    <mergeCell ref="A67:A68"/>
    <mergeCell ref="G67:G68"/>
    <mergeCell ref="L67:L68"/>
    <mergeCell ref="N67:N68"/>
    <mergeCell ref="P67:P68"/>
    <mergeCell ref="A69:A70"/>
    <mergeCell ref="G69:G70"/>
    <mergeCell ref="L69:L70"/>
    <mergeCell ref="N69:N70"/>
    <mergeCell ref="P69:P70"/>
    <mergeCell ref="K67:K68"/>
    <mergeCell ref="K69:K70"/>
    <mergeCell ref="K71:K72"/>
    <mergeCell ref="K73:K74"/>
    <mergeCell ref="A63:A64"/>
    <mergeCell ref="G63:G64"/>
    <mergeCell ref="L63:L64"/>
    <mergeCell ref="N63:N64"/>
    <mergeCell ref="P63:P64"/>
    <mergeCell ref="A65:A66"/>
    <mergeCell ref="G65:G66"/>
    <mergeCell ref="L65:L66"/>
    <mergeCell ref="N65:N66"/>
    <mergeCell ref="P65:P66"/>
    <mergeCell ref="J67:J68"/>
    <mergeCell ref="J69:J70"/>
    <mergeCell ref="J71:J72"/>
    <mergeCell ref="J73:J74"/>
    <mergeCell ref="A59:A60"/>
    <mergeCell ref="G59:G60"/>
    <mergeCell ref="L59:L60"/>
    <mergeCell ref="N59:N60"/>
    <mergeCell ref="P59:P60"/>
    <mergeCell ref="A61:A62"/>
    <mergeCell ref="G61:G62"/>
    <mergeCell ref="L61:L62"/>
    <mergeCell ref="N61:N62"/>
    <mergeCell ref="P61:P62"/>
    <mergeCell ref="K59:K60"/>
    <mergeCell ref="K61:K62"/>
    <mergeCell ref="K63:K64"/>
    <mergeCell ref="K65:K66"/>
    <mergeCell ref="A55:A56"/>
    <mergeCell ref="G55:G56"/>
    <mergeCell ref="L55:L56"/>
    <mergeCell ref="N55:N56"/>
    <mergeCell ref="P55:P56"/>
    <mergeCell ref="A57:A58"/>
    <mergeCell ref="G57:G58"/>
    <mergeCell ref="L57:L58"/>
    <mergeCell ref="N57:N58"/>
    <mergeCell ref="P57:P58"/>
    <mergeCell ref="J59:J60"/>
    <mergeCell ref="J61:J62"/>
    <mergeCell ref="J63:J64"/>
    <mergeCell ref="J65:J66"/>
    <mergeCell ref="A51:A52"/>
    <mergeCell ref="G51:G52"/>
    <mergeCell ref="L51:L52"/>
    <mergeCell ref="N51:N52"/>
    <mergeCell ref="P51:P52"/>
    <mergeCell ref="A53:A54"/>
    <mergeCell ref="G53:G54"/>
    <mergeCell ref="L53:L54"/>
    <mergeCell ref="N53:N54"/>
    <mergeCell ref="P53:P54"/>
    <mergeCell ref="K51:K52"/>
    <mergeCell ref="K53:K54"/>
    <mergeCell ref="K55:K56"/>
    <mergeCell ref="K57:K58"/>
    <mergeCell ref="A47:A48"/>
    <mergeCell ref="G47:G48"/>
    <mergeCell ref="L47:L48"/>
    <mergeCell ref="N47:N48"/>
    <mergeCell ref="P47:P48"/>
    <mergeCell ref="A49:A50"/>
    <mergeCell ref="G49:G50"/>
    <mergeCell ref="L49:L50"/>
    <mergeCell ref="N49:N50"/>
    <mergeCell ref="P49:P50"/>
    <mergeCell ref="J53:J54"/>
    <mergeCell ref="J55:J56"/>
    <mergeCell ref="J57:J58"/>
    <mergeCell ref="A43:A44"/>
    <mergeCell ref="G43:G44"/>
    <mergeCell ref="L43:L44"/>
    <mergeCell ref="N43:N44"/>
    <mergeCell ref="P43:P44"/>
    <mergeCell ref="A45:A46"/>
    <mergeCell ref="G45:G46"/>
    <mergeCell ref="L45:L46"/>
    <mergeCell ref="N45:N46"/>
    <mergeCell ref="P45:P46"/>
    <mergeCell ref="K45:K46"/>
    <mergeCell ref="K47:K48"/>
    <mergeCell ref="K49:K50"/>
    <mergeCell ref="K43:K44"/>
    <mergeCell ref="A39:A40"/>
    <mergeCell ref="G39:G40"/>
    <mergeCell ref="L39:L40"/>
    <mergeCell ref="N39:N40"/>
    <mergeCell ref="P39:P40"/>
    <mergeCell ref="A41:A42"/>
    <mergeCell ref="G41:G42"/>
    <mergeCell ref="L41:L42"/>
    <mergeCell ref="N41:N42"/>
    <mergeCell ref="P41:P42"/>
    <mergeCell ref="A35:A36"/>
    <mergeCell ref="G35:G36"/>
    <mergeCell ref="L35:L36"/>
    <mergeCell ref="N35:N36"/>
    <mergeCell ref="P35:P36"/>
    <mergeCell ref="A37:A38"/>
    <mergeCell ref="G37:G38"/>
    <mergeCell ref="L37:L38"/>
    <mergeCell ref="N37:N38"/>
    <mergeCell ref="P37:P38"/>
    <mergeCell ref="K41:K42"/>
    <mergeCell ref="A31:A32"/>
    <mergeCell ref="G31:G32"/>
    <mergeCell ref="L31:L32"/>
    <mergeCell ref="N31:N32"/>
    <mergeCell ref="P31:P32"/>
    <mergeCell ref="A33:A34"/>
    <mergeCell ref="G33:G34"/>
    <mergeCell ref="L33:L34"/>
    <mergeCell ref="N33:N34"/>
    <mergeCell ref="P33:P34"/>
    <mergeCell ref="A27:A28"/>
    <mergeCell ref="G27:G28"/>
    <mergeCell ref="L27:L28"/>
    <mergeCell ref="N27:N28"/>
    <mergeCell ref="P27:P28"/>
    <mergeCell ref="A29:A30"/>
    <mergeCell ref="G29:G30"/>
    <mergeCell ref="L29:L30"/>
    <mergeCell ref="N29:N30"/>
    <mergeCell ref="P29:P30"/>
    <mergeCell ref="A23:A24"/>
    <mergeCell ref="G23:G24"/>
    <mergeCell ref="L23:L24"/>
    <mergeCell ref="N23:N24"/>
    <mergeCell ref="P23:P24"/>
    <mergeCell ref="A25:A26"/>
    <mergeCell ref="G25:G26"/>
    <mergeCell ref="L25:L26"/>
    <mergeCell ref="N25:N26"/>
    <mergeCell ref="P25:P26"/>
    <mergeCell ref="A19:A20"/>
    <mergeCell ref="G19:G20"/>
    <mergeCell ref="L19:L20"/>
    <mergeCell ref="N19:N20"/>
    <mergeCell ref="P19:P20"/>
    <mergeCell ref="A21:A22"/>
    <mergeCell ref="G21:G22"/>
    <mergeCell ref="L21:L22"/>
    <mergeCell ref="N21:N22"/>
    <mergeCell ref="P21:P22"/>
    <mergeCell ref="P9:P10"/>
    <mergeCell ref="A15:A16"/>
    <mergeCell ref="G15:G16"/>
    <mergeCell ref="L15:L16"/>
    <mergeCell ref="N15:N16"/>
    <mergeCell ref="P15:P16"/>
    <mergeCell ref="A17:A18"/>
    <mergeCell ref="G17:G18"/>
    <mergeCell ref="L17:L18"/>
    <mergeCell ref="N17:N18"/>
    <mergeCell ref="P17:P18"/>
    <mergeCell ref="A11:A12"/>
    <mergeCell ref="G11:G12"/>
    <mergeCell ref="L11:L12"/>
    <mergeCell ref="N11:N12"/>
    <mergeCell ref="P11:P12"/>
    <mergeCell ref="A13:A14"/>
    <mergeCell ref="G13:G14"/>
    <mergeCell ref="L13:L14"/>
    <mergeCell ref="N13:N14"/>
    <mergeCell ref="P13:P14"/>
    <mergeCell ref="J17:J18"/>
    <mergeCell ref="K393:K394"/>
    <mergeCell ref="K395:K396"/>
    <mergeCell ref="K397:K398"/>
    <mergeCell ref="K11:K12"/>
    <mergeCell ref="K13:K14"/>
    <mergeCell ref="K15:K16"/>
    <mergeCell ref="K17:K18"/>
    <mergeCell ref="K19:K20"/>
    <mergeCell ref="K21:K22"/>
    <mergeCell ref="K23:K24"/>
    <mergeCell ref="K25:K26"/>
    <mergeCell ref="K27:K28"/>
    <mergeCell ref="K29:K30"/>
    <mergeCell ref="K31:K32"/>
    <mergeCell ref="K33:K34"/>
    <mergeCell ref="K35:K36"/>
    <mergeCell ref="K37:K38"/>
    <mergeCell ref="K39:K40"/>
    <mergeCell ref="K7:K8"/>
    <mergeCell ref="K9:K10"/>
    <mergeCell ref="A7:A8"/>
    <mergeCell ref="G7:G8"/>
    <mergeCell ref="L7:L8"/>
    <mergeCell ref="N7:N8"/>
    <mergeCell ref="P7:P8"/>
    <mergeCell ref="A9:A10"/>
    <mergeCell ref="G9:G10"/>
    <mergeCell ref="L9:L10"/>
    <mergeCell ref="N9:N10"/>
    <mergeCell ref="R7:R8"/>
    <mergeCell ref="R9:R10"/>
    <mergeCell ref="R11:R12"/>
    <mergeCell ref="R13:R14"/>
    <mergeCell ref="R15:R16"/>
    <mergeCell ref="R5:R6"/>
    <mergeCell ref="J7:J8"/>
    <mergeCell ref="J9:J10"/>
    <mergeCell ref="J11:J12"/>
    <mergeCell ref="J13:J14"/>
    <mergeCell ref="J15:J16"/>
    <mergeCell ref="I5:I6"/>
    <mergeCell ref="N5:N6"/>
    <mergeCell ref="M5:M6"/>
    <mergeCell ref="R17:R18"/>
    <mergeCell ref="R19:R20"/>
    <mergeCell ref="R21:R22"/>
    <mergeCell ref="R23:R24"/>
    <mergeCell ref="R25:R26"/>
    <mergeCell ref="R27:R28"/>
    <mergeCell ref="R29:R30"/>
    <mergeCell ref="R31:R32"/>
    <mergeCell ref="R33:R34"/>
    <mergeCell ref="R35:R36"/>
    <mergeCell ref="R37:R38"/>
    <mergeCell ref="R39:R40"/>
    <mergeCell ref="R41:R42"/>
    <mergeCell ref="R43:R44"/>
    <mergeCell ref="R45:R46"/>
    <mergeCell ref="R47:R48"/>
    <mergeCell ref="R49:R50"/>
    <mergeCell ref="R51:R52"/>
    <mergeCell ref="R53:R54"/>
    <mergeCell ref="R55:R56"/>
    <mergeCell ref="R57:R58"/>
    <mergeCell ref="R59:R60"/>
    <mergeCell ref="R61:R62"/>
    <mergeCell ref="R63:R64"/>
    <mergeCell ref="R65:R66"/>
    <mergeCell ref="R67:R68"/>
    <mergeCell ref="R69:R70"/>
    <mergeCell ref="R71:R72"/>
    <mergeCell ref="R73:R74"/>
    <mergeCell ref="R75:R76"/>
    <mergeCell ref="R77:R78"/>
    <mergeCell ref="R79:R80"/>
    <mergeCell ref="R81:R82"/>
    <mergeCell ref="R83:R84"/>
    <mergeCell ref="R85:R86"/>
    <mergeCell ref="R87:R88"/>
    <mergeCell ref="R89:R90"/>
    <mergeCell ref="R91:R92"/>
    <mergeCell ref="R93:R94"/>
    <mergeCell ref="R95:R96"/>
    <mergeCell ref="R97:R98"/>
    <mergeCell ref="R99:R100"/>
    <mergeCell ref="R101:R102"/>
    <mergeCell ref="R103:R104"/>
    <mergeCell ref="R105:R106"/>
    <mergeCell ref="R107:R108"/>
    <mergeCell ref="R109:R110"/>
    <mergeCell ref="R111:R112"/>
    <mergeCell ref="R113:R114"/>
    <mergeCell ref="R115:R116"/>
    <mergeCell ref="R117:R118"/>
    <mergeCell ref="R119:R120"/>
    <mergeCell ref="R121:R122"/>
    <mergeCell ref="R123:R124"/>
    <mergeCell ref="R125:R126"/>
    <mergeCell ref="R127:R128"/>
    <mergeCell ref="R129:R130"/>
    <mergeCell ref="R131:R132"/>
    <mergeCell ref="R133:R134"/>
    <mergeCell ref="R135:R136"/>
    <mergeCell ref="R137:R138"/>
    <mergeCell ref="R139:R140"/>
    <mergeCell ref="R141:R142"/>
    <mergeCell ref="R143:R144"/>
    <mergeCell ref="R145:R146"/>
    <mergeCell ref="R147:R148"/>
    <mergeCell ref="R149:R150"/>
    <mergeCell ref="R151:R152"/>
    <mergeCell ref="R153:R154"/>
    <mergeCell ref="R155:R156"/>
    <mergeCell ref="R157:R158"/>
    <mergeCell ref="R159:R160"/>
    <mergeCell ref="R161:R162"/>
    <mergeCell ref="R163:R164"/>
    <mergeCell ref="R165:R166"/>
    <mergeCell ref="R167:R168"/>
    <mergeCell ref="R169:R170"/>
    <mergeCell ref="R171:R172"/>
    <mergeCell ref="R173:R174"/>
    <mergeCell ref="R175:R176"/>
    <mergeCell ref="R177:R178"/>
    <mergeCell ref="R179:R180"/>
    <mergeCell ref="R181:R182"/>
    <mergeCell ref="R183:R184"/>
    <mergeCell ref="R185:R186"/>
    <mergeCell ref="R187:R188"/>
    <mergeCell ref="R189:R190"/>
    <mergeCell ref="R191:R192"/>
    <mergeCell ref="R193:R194"/>
    <mergeCell ref="R195:R196"/>
    <mergeCell ref="R197:R198"/>
    <mergeCell ref="R199:R200"/>
    <mergeCell ref="R201:R202"/>
    <mergeCell ref="R203:R204"/>
    <mergeCell ref="R205:R206"/>
    <mergeCell ref="R207:R208"/>
    <mergeCell ref="R209:R210"/>
    <mergeCell ref="R211:R212"/>
    <mergeCell ref="R213:R214"/>
    <mergeCell ref="R215:R216"/>
    <mergeCell ref="R217:R218"/>
    <mergeCell ref="R219:R220"/>
    <mergeCell ref="R221:R222"/>
    <mergeCell ref="R223:R224"/>
    <mergeCell ref="R225:R226"/>
    <mergeCell ref="R227:R228"/>
    <mergeCell ref="R229:R230"/>
    <mergeCell ref="R231:R232"/>
    <mergeCell ref="R233:R234"/>
    <mergeCell ref="R235:R236"/>
    <mergeCell ref="R237:R238"/>
    <mergeCell ref="R239:R240"/>
    <mergeCell ref="R241:R242"/>
    <mergeCell ref="R243:R244"/>
    <mergeCell ref="R245:R246"/>
    <mergeCell ref="R247:R248"/>
    <mergeCell ref="R249:R250"/>
    <mergeCell ref="R251:R252"/>
    <mergeCell ref="R253:R254"/>
    <mergeCell ref="R255:R256"/>
    <mergeCell ref="R257:R258"/>
    <mergeCell ref="R259:R260"/>
    <mergeCell ref="R261:R262"/>
    <mergeCell ref="R263:R264"/>
    <mergeCell ref="R265:R266"/>
    <mergeCell ref="R267:R268"/>
    <mergeCell ref="R269:R270"/>
    <mergeCell ref="R271:R272"/>
    <mergeCell ref="R273:R274"/>
    <mergeCell ref="R275:R276"/>
    <mergeCell ref="R277:R278"/>
    <mergeCell ref="R279:R280"/>
    <mergeCell ref="R281:R282"/>
    <mergeCell ref="R283:R284"/>
    <mergeCell ref="R285:R286"/>
    <mergeCell ref="R287:R288"/>
    <mergeCell ref="R289:R290"/>
    <mergeCell ref="R291:R292"/>
    <mergeCell ref="R293:R294"/>
    <mergeCell ref="R295:R296"/>
    <mergeCell ref="R297:R298"/>
    <mergeCell ref="R299:R300"/>
    <mergeCell ref="R301:R302"/>
    <mergeCell ref="R303:R304"/>
    <mergeCell ref="R305:R306"/>
    <mergeCell ref="Q307:Q308"/>
    <mergeCell ref="Q309:Q310"/>
    <mergeCell ref="Q311:Q312"/>
    <mergeCell ref="Q313:Q314"/>
    <mergeCell ref="Q315:Q316"/>
    <mergeCell ref="Q317:Q318"/>
    <mergeCell ref="Q319:Q320"/>
    <mergeCell ref="Q321:Q322"/>
    <mergeCell ref="Q297:Q298"/>
    <mergeCell ref="Q299:Q300"/>
    <mergeCell ref="Q301:Q302"/>
    <mergeCell ref="Q303:Q304"/>
    <mergeCell ref="Q305:Q306"/>
    <mergeCell ref="R307:R308"/>
    <mergeCell ref="R309:R310"/>
    <mergeCell ref="R311:R312"/>
    <mergeCell ref="R313:R314"/>
    <mergeCell ref="R315:R316"/>
    <mergeCell ref="Q323:Q324"/>
    <mergeCell ref="Q325:Q326"/>
    <mergeCell ref="Q327:Q328"/>
    <mergeCell ref="Q329:Q330"/>
    <mergeCell ref="Q331:Q332"/>
    <mergeCell ref="Q333:Q334"/>
    <mergeCell ref="Q335:Q336"/>
    <mergeCell ref="Q337:Q338"/>
    <mergeCell ref="Q339:Q340"/>
    <mergeCell ref="Q341:Q342"/>
    <mergeCell ref="Q343:Q344"/>
    <mergeCell ref="Q345:Q346"/>
    <mergeCell ref="Q347:Q348"/>
    <mergeCell ref="Q349:Q350"/>
    <mergeCell ref="Q351:Q352"/>
    <mergeCell ref="Q353:Q354"/>
    <mergeCell ref="Q355:Q356"/>
    <mergeCell ref="Q357:Q358"/>
    <mergeCell ref="Q359:Q360"/>
    <mergeCell ref="Q361:Q362"/>
    <mergeCell ref="Q363:Q364"/>
    <mergeCell ref="Q365:Q366"/>
    <mergeCell ref="Q367:Q368"/>
    <mergeCell ref="Q369:Q370"/>
    <mergeCell ref="Q371:Q372"/>
    <mergeCell ref="Q373:Q374"/>
    <mergeCell ref="Q375:Q376"/>
    <mergeCell ref="Q377:Q378"/>
    <mergeCell ref="Q379:Q380"/>
    <mergeCell ref="Q381:Q382"/>
    <mergeCell ref="Q383:Q384"/>
    <mergeCell ref="Q385:Q386"/>
    <mergeCell ref="Q387:Q388"/>
    <mergeCell ref="Q389:Q390"/>
    <mergeCell ref="Q391:Q392"/>
    <mergeCell ref="Q393:Q394"/>
    <mergeCell ref="Q395:Q396"/>
    <mergeCell ref="Q397:Q398"/>
    <mergeCell ref="Q399:Q400"/>
    <mergeCell ref="Q401:Q402"/>
    <mergeCell ref="Q403:Q404"/>
    <mergeCell ref="Q405:Q406"/>
    <mergeCell ref="S39:S40"/>
    <mergeCell ref="S41:S42"/>
    <mergeCell ref="S43:S44"/>
    <mergeCell ref="S45:S46"/>
    <mergeCell ref="S47:S48"/>
    <mergeCell ref="S49:S50"/>
    <mergeCell ref="S51:S52"/>
    <mergeCell ref="S53:S54"/>
    <mergeCell ref="S55:S56"/>
    <mergeCell ref="S57:S58"/>
    <mergeCell ref="S59:S60"/>
    <mergeCell ref="S61:S62"/>
    <mergeCell ref="S63:S64"/>
    <mergeCell ref="S65:S66"/>
    <mergeCell ref="S67:S68"/>
    <mergeCell ref="S69:S70"/>
    <mergeCell ref="S71:S72"/>
    <mergeCell ref="S73:S74"/>
    <mergeCell ref="S75:S76"/>
    <mergeCell ref="S77:S78"/>
    <mergeCell ref="S79:S80"/>
    <mergeCell ref="S81:S82"/>
    <mergeCell ref="S83:S84"/>
    <mergeCell ref="S85:S86"/>
    <mergeCell ref="S87:S88"/>
    <mergeCell ref="S89:S90"/>
    <mergeCell ref="S91:S92"/>
    <mergeCell ref="S93:S94"/>
    <mergeCell ref="S95:S96"/>
    <mergeCell ref="S97:S98"/>
    <mergeCell ref="S99:S100"/>
    <mergeCell ref="S101:S102"/>
    <mergeCell ref="S103:S104"/>
    <mergeCell ref="S105:S106"/>
    <mergeCell ref="S107:S108"/>
    <mergeCell ref="S109:S110"/>
    <mergeCell ref="S111:S112"/>
    <mergeCell ref="S113:S114"/>
    <mergeCell ref="S115:S116"/>
    <mergeCell ref="S117:S118"/>
    <mergeCell ref="S119:S120"/>
    <mergeCell ref="S121:S122"/>
    <mergeCell ref="S123:S124"/>
    <mergeCell ref="S125:S126"/>
    <mergeCell ref="S127:S128"/>
    <mergeCell ref="S129:S130"/>
    <mergeCell ref="S131:S132"/>
    <mergeCell ref="S133:S134"/>
    <mergeCell ref="S135:S136"/>
    <mergeCell ref="S137:S138"/>
    <mergeCell ref="S139:S140"/>
    <mergeCell ref="S141:S142"/>
    <mergeCell ref="S143:S144"/>
    <mergeCell ref="S145:S146"/>
    <mergeCell ref="S147:S148"/>
    <mergeCell ref="S149:S150"/>
    <mergeCell ref="S151:S152"/>
    <mergeCell ref="S153:S154"/>
    <mergeCell ref="S155:S156"/>
    <mergeCell ref="S157:S158"/>
    <mergeCell ref="S159:S160"/>
    <mergeCell ref="S161:S162"/>
    <mergeCell ref="S163:S164"/>
    <mergeCell ref="S165:S166"/>
    <mergeCell ref="S167:S168"/>
    <mergeCell ref="S169:S170"/>
    <mergeCell ref="S171:S172"/>
    <mergeCell ref="S173:S174"/>
    <mergeCell ref="S175:S176"/>
    <mergeCell ref="S177:S178"/>
    <mergeCell ref="S179:S180"/>
    <mergeCell ref="S181:S182"/>
    <mergeCell ref="S183:S184"/>
    <mergeCell ref="S185:S186"/>
    <mergeCell ref="S187:S188"/>
    <mergeCell ref="S189:S190"/>
    <mergeCell ref="S191:S192"/>
    <mergeCell ref="S193:S194"/>
    <mergeCell ref="S195:S196"/>
    <mergeCell ref="S197:S198"/>
    <mergeCell ref="S199:S200"/>
    <mergeCell ref="S201:S202"/>
    <mergeCell ref="S203:S204"/>
    <mergeCell ref="S205:S206"/>
    <mergeCell ref="S207:S208"/>
    <mergeCell ref="S255:S256"/>
    <mergeCell ref="S257:S258"/>
    <mergeCell ref="S259:S260"/>
    <mergeCell ref="S261:S262"/>
    <mergeCell ref="S263:S264"/>
    <mergeCell ref="S265:S266"/>
    <mergeCell ref="S267:S268"/>
    <mergeCell ref="S269:S270"/>
    <mergeCell ref="S271:S272"/>
    <mergeCell ref="S273:S274"/>
    <mergeCell ref="S275:S276"/>
    <mergeCell ref="S209:S210"/>
    <mergeCell ref="S211:S212"/>
    <mergeCell ref="S213:S214"/>
    <mergeCell ref="S215:S216"/>
    <mergeCell ref="S217:S218"/>
    <mergeCell ref="S219:S220"/>
    <mergeCell ref="S221:S222"/>
    <mergeCell ref="S223:S224"/>
    <mergeCell ref="S225:S226"/>
    <mergeCell ref="S227:S228"/>
    <mergeCell ref="S229:S230"/>
    <mergeCell ref="S231:S232"/>
    <mergeCell ref="S233:S234"/>
    <mergeCell ref="S235:S236"/>
    <mergeCell ref="S237:S238"/>
    <mergeCell ref="S239:S240"/>
    <mergeCell ref="S241:S242"/>
    <mergeCell ref="S281:S282"/>
    <mergeCell ref="S283:S284"/>
    <mergeCell ref="S285:S286"/>
    <mergeCell ref="S287:S288"/>
    <mergeCell ref="S289:S290"/>
    <mergeCell ref="S291:S292"/>
    <mergeCell ref="S293:S294"/>
    <mergeCell ref="S295:S296"/>
    <mergeCell ref="S297:S298"/>
    <mergeCell ref="S299:S300"/>
    <mergeCell ref="S301:S302"/>
    <mergeCell ref="S303:S304"/>
    <mergeCell ref="S11:S12"/>
    <mergeCell ref="S13:S14"/>
    <mergeCell ref="S15:S16"/>
    <mergeCell ref="S17:S18"/>
    <mergeCell ref="S19:S20"/>
    <mergeCell ref="S21:S22"/>
    <mergeCell ref="S23:S24"/>
    <mergeCell ref="S25:S26"/>
    <mergeCell ref="S27:S28"/>
    <mergeCell ref="S29:S30"/>
    <mergeCell ref="S31:S32"/>
    <mergeCell ref="S33:S34"/>
    <mergeCell ref="S35:S36"/>
    <mergeCell ref="S37:S38"/>
    <mergeCell ref="S243:S244"/>
    <mergeCell ref="S245:S246"/>
    <mergeCell ref="S247:S248"/>
    <mergeCell ref="S249:S250"/>
    <mergeCell ref="S251:S252"/>
    <mergeCell ref="S253:S254"/>
    <mergeCell ref="S305:S306"/>
    <mergeCell ref="S7:S8"/>
    <mergeCell ref="S9:S10"/>
    <mergeCell ref="Q5:Q6"/>
    <mergeCell ref="Q7:Q8"/>
    <mergeCell ref="Q9:Q10"/>
    <mergeCell ref="Q11:Q12"/>
    <mergeCell ref="Q13:Q14"/>
    <mergeCell ref="Q15:Q16"/>
    <mergeCell ref="Q17:Q18"/>
    <mergeCell ref="Q19:Q20"/>
    <mergeCell ref="Q21:Q22"/>
    <mergeCell ref="Q23:Q24"/>
    <mergeCell ref="Q25:Q26"/>
    <mergeCell ref="Q27:Q28"/>
    <mergeCell ref="Q29:Q30"/>
    <mergeCell ref="Q31:Q32"/>
    <mergeCell ref="Q33:Q34"/>
    <mergeCell ref="Q35:Q36"/>
    <mergeCell ref="Q37:Q38"/>
    <mergeCell ref="Q39:Q40"/>
    <mergeCell ref="Q41:Q42"/>
    <mergeCell ref="Q43:Q44"/>
    <mergeCell ref="Q45:Q46"/>
    <mergeCell ref="Q47:Q48"/>
    <mergeCell ref="Q49:Q50"/>
    <mergeCell ref="Q51:Q52"/>
    <mergeCell ref="Q53:Q54"/>
    <mergeCell ref="Q55:Q56"/>
    <mergeCell ref="Q57:Q58"/>
    <mergeCell ref="S277:S278"/>
    <mergeCell ref="S279:S280"/>
    <mergeCell ref="Q59:Q60"/>
    <mergeCell ref="Q61:Q62"/>
    <mergeCell ref="Q63:Q64"/>
    <mergeCell ref="Q65:Q66"/>
    <mergeCell ref="Q67:Q68"/>
    <mergeCell ref="Q69:Q70"/>
    <mergeCell ref="Q71:Q72"/>
    <mergeCell ref="Q73:Q74"/>
    <mergeCell ref="Q75:Q76"/>
    <mergeCell ref="Q77:Q78"/>
    <mergeCell ref="Q79:Q80"/>
    <mergeCell ref="Q81:Q82"/>
    <mergeCell ref="Q83:Q84"/>
    <mergeCell ref="Q85:Q86"/>
    <mergeCell ref="Q87:Q88"/>
    <mergeCell ref="Q89:Q90"/>
    <mergeCell ref="Q91:Q92"/>
    <mergeCell ref="Q93:Q94"/>
    <mergeCell ref="Q95:Q96"/>
    <mergeCell ref="Q97:Q98"/>
    <mergeCell ref="Q99:Q100"/>
    <mergeCell ref="Q101:Q102"/>
    <mergeCell ref="Q103:Q104"/>
    <mergeCell ref="Q105:Q106"/>
    <mergeCell ref="Q107:Q108"/>
    <mergeCell ref="Q109:Q110"/>
    <mergeCell ref="Q111:Q112"/>
    <mergeCell ref="Q113:Q114"/>
    <mergeCell ref="Q115:Q116"/>
    <mergeCell ref="Q117:Q118"/>
    <mergeCell ref="Q119:Q120"/>
    <mergeCell ref="Q121:Q122"/>
    <mergeCell ref="Q123:Q124"/>
    <mergeCell ref="Q125:Q126"/>
    <mergeCell ref="Q127:Q128"/>
    <mergeCell ref="Q129:Q130"/>
    <mergeCell ref="Q131:Q132"/>
    <mergeCell ref="Q133:Q134"/>
    <mergeCell ref="Q135:Q136"/>
    <mergeCell ref="Q137:Q138"/>
    <mergeCell ref="Q139:Q140"/>
    <mergeCell ref="Q141:Q142"/>
    <mergeCell ref="Q143:Q144"/>
    <mergeCell ref="Q145:Q146"/>
    <mergeCell ref="Q147:Q148"/>
    <mergeCell ref="Q149:Q150"/>
    <mergeCell ref="Q151:Q152"/>
    <mergeCell ref="Q153:Q154"/>
    <mergeCell ref="Q155:Q156"/>
    <mergeCell ref="Q157:Q158"/>
    <mergeCell ref="Q159:Q160"/>
    <mergeCell ref="Q161:Q162"/>
    <mergeCell ref="Q163:Q164"/>
    <mergeCell ref="Q165:Q166"/>
    <mergeCell ref="Q167:Q168"/>
    <mergeCell ref="Q169:Q170"/>
    <mergeCell ref="Q171:Q172"/>
    <mergeCell ref="Q173:Q174"/>
    <mergeCell ref="Q175:Q176"/>
    <mergeCell ref="Q177:Q178"/>
    <mergeCell ref="Q179:Q180"/>
    <mergeCell ref="Q181:Q182"/>
    <mergeCell ref="Q183:Q184"/>
    <mergeCell ref="Q185:Q186"/>
    <mergeCell ref="Q187:Q188"/>
    <mergeCell ref="Q189:Q190"/>
    <mergeCell ref="Q191:Q192"/>
    <mergeCell ref="Q193:Q194"/>
    <mergeCell ref="Q195:Q196"/>
    <mergeCell ref="Q197:Q198"/>
    <mergeCell ref="Q199:Q200"/>
    <mergeCell ref="Q201:Q202"/>
    <mergeCell ref="Q203:Q204"/>
    <mergeCell ref="Q205:Q206"/>
    <mergeCell ref="Q207:Q208"/>
    <mergeCell ref="Q209:Q210"/>
    <mergeCell ref="Q211:Q212"/>
    <mergeCell ref="Q213:Q214"/>
    <mergeCell ref="Q215:Q216"/>
    <mergeCell ref="Q217:Q218"/>
    <mergeCell ref="Q219:Q220"/>
    <mergeCell ref="Q221:Q222"/>
    <mergeCell ref="Q223:Q224"/>
    <mergeCell ref="Q225:Q226"/>
    <mergeCell ref="Q227:Q228"/>
    <mergeCell ref="Q229:Q230"/>
    <mergeCell ref="Q231:Q232"/>
    <mergeCell ref="Q233:Q234"/>
    <mergeCell ref="Q235:Q236"/>
    <mergeCell ref="Q237:Q238"/>
    <mergeCell ref="Q239:Q240"/>
    <mergeCell ref="Q241:Q242"/>
    <mergeCell ref="Q243:Q244"/>
    <mergeCell ref="Q245:Q246"/>
    <mergeCell ref="Q247:Q248"/>
    <mergeCell ref="Q249:Q250"/>
    <mergeCell ref="Q251:Q252"/>
    <mergeCell ref="Q253:Q254"/>
    <mergeCell ref="Q255:Q256"/>
    <mergeCell ref="Q257:Q258"/>
    <mergeCell ref="Q259:Q260"/>
    <mergeCell ref="Q261:Q262"/>
    <mergeCell ref="Q263:Q264"/>
    <mergeCell ref="Q265:Q266"/>
    <mergeCell ref="Q267:Q268"/>
    <mergeCell ref="Q269:Q270"/>
    <mergeCell ref="Q271:Q272"/>
    <mergeCell ref="Q273:Q274"/>
    <mergeCell ref="Q275:Q276"/>
    <mergeCell ref="Q277:Q278"/>
    <mergeCell ref="Q279:Q280"/>
    <mergeCell ref="Q281:Q282"/>
    <mergeCell ref="Q283:Q284"/>
    <mergeCell ref="Q285:Q286"/>
    <mergeCell ref="Q287:Q288"/>
    <mergeCell ref="Q289:Q290"/>
    <mergeCell ref="Q291:Q292"/>
    <mergeCell ref="Q293:Q294"/>
    <mergeCell ref="Q295:Q296"/>
    <mergeCell ref="T5:T6"/>
    <mergeCell ref="T7:T8"/>
    <mergeCell ref="T9:T10"/>
    <mergeCell ref="T11:T12"/>
    <mergeCell ref="T13:T14"/>
    <mergeCell ref="T15:T16"/>
    <mergeCell ref="T17:T18"/>
    <mergeCell ref="T19:T20"/>
    <mergeCell ref="T21:T22"/>
    <mergeCell ref="T23:T24"/>
    <mergeCell ref="T25:T26"/>
    <mergeCell ref="T27:T28"/>
    <mergeCell ref="T29:T30"/>
    <mergeCell ref="T31:T32"/>
    <mergeCell ref="T33:T34"/>
    <mergeCell ref="T35:T36"/>
    <mergeCell ref="T37:T38"/>
    <mergeCell ref="T39:T40"/>
    <mergeCell ref="T41:T42"/>
    <mergeCell ref="T43:T44"/>
    <mergeCell ref="T45:T46"/>
    <mergeCell ref="T47:T48"/>
    <mergeCell ref="T49:T50"/>
    <mergeCell ref="T51:T52"/>
    <mergeCell ref="T53:T54"/>
    <mergeCell ref="T55:T56"/>
    <mergeCell ref="T57:T58"/>
    <mergeCell ref="T59:T60"/>
    <mergeCell ref="T61:T62"/>
    <mergeCell ref="T63:T64"/>
    <mergeCell ref="T65:T66"/>
    <mergeCell ref="T67:T68"/>
    <mergeCell ref="T69:T70"/>
    <mergeCell ref="T71:T72"/>
    <mergeCell ref="T73:T74"/>
    <mergeCell ref="T75:T76"/>
    <mergeCell ref="T77:T78"/>
    <mergeCell ref="T79:T80"/>
    <mergeCell ref="T81:T82"/>
    <mergeCell ref="T83:T84"/>
    <mergeCell ref="T85:T86"/>
    <mergeCell ref="T87:T88"/>
    <mergeCell ref="T89:T90"/>
    <mergeCell ref="T91:T92"/>
    <mergeCell ref="T93:T94"/>
    <mergeCell ref="T95:T96"/>
    <mergeCell ref="T97:T98"/>
    <mergeCell ref="T99:T100"/>
    <mergeCell ref="T101:T102"/>
    <mergeCell ref="T103:T104"/>
    <mergeCell ref="T105:T106"/>
    <mergeCell ref="T107:T108"/>
    <mergeCell ref="T109:T110"/>
    <mergeCell ref="T111:T112"/>
    <mergeCell ref="T113:T114"/>
    <mergeCell ref="T115:T116"/>
    <mergeCell ref="T117:T118"/>
    <mergeCell ref="T119:T120"/>
    <mergeCell ref="T121:T122"/>
    <mergeCell ref="T123:T124"/>
    <mergeCell ref="T125:T126"/>
    <mergeCell ref="T127:T128"/>
    <mergeCell ref="T129:T130"/>
    <mergeCell ref="T131:T132"/>
    <mergeCell ref="T133:T134"/>
    <mergeCell ref="T135:T136"/>
    <mergeCell ref="T137:T138"/>
    <mergeCell ref="T139:T140"/>
    <mergeCell ref="T141:T142"/>
    <mergeCell ref="T143:T144"/>
    <mergeCell ref="T145:T146"/>
    <mergeCell ref="T147:T148"/>
    <mergeCell ref="T149:T150"/>
    <mergeCell ref="T151:T152"/>
    <mergeCell ref="T153:T154"/>
    <mergeCell ref="T155:T156"/>
    <mergeCell ref="T157:T158"/>
    <mergeCell ref="T159:T160"/>
    <mergeCell ref="T161:T162"/>
    <mergeCell ref="T163:T164"/>
    <mergeCell ref="T165:T166"/>
    <mergeCell ref="T167:T168"/>
    <mergeCell ref="T169:T170"/>
    <mergeCell ref="T171:T172"/>
    <mergeCell ref="T173:T174"/>
    <mergeCell ref="T175:T176"/>
    <mergeCell ref="T177:T178"/>
    <mergeCell ref="T179:T180"/>
    <mergeCell ref="T181:T182"/>
    <mergeCell ref="T183:T184"/>
    <mergeCell ref="T185:T186"/>
    <mergeCell ref="T187:T188"/>
    <mergeCell ref="T189:T190"/>
    <mergeCell ref="T191:T192"/>
    <mergeCell ref="T193:T194"/>
    <mergeCell ref="T195:T196"/>
    <mergeCell ref="T197:T198"/>
    <mergeCell ref="T199:T200"/>
    <mergeCell ref="T201:T202"/>
    <mergeCell ref="T203:T204"/>
    <mergeCell ref="T205:T206"/>
    <mergeCell ref="T207:T208"/>
    <mergeCell ref="T209:T210"/>
    <mergeCell ref="T211:T212"/>
    <mergeCell ref="T213:T214"/>
    <mergeCell ref="T215:T216"/>
    <mergeCell ref="T217:T218"/>
    <mergeCell ref="T219:T220"/>
    <mergeCell ref="T221:T222"/>
    <mergeCell ref="T223:T224"/>
    <mergeCell ref="T225:T226"/>
    <mergeCell ref="T227:T228"/>
    <mergeCell ref="T229:T230"/>
    <mergeCell ref="T231:T232"/>
    <mergeCell ref="T233:T234"/>
    <mergeCell ref="T235:T236"/>
    <mergeCell ref="T237:T238"/>
    <mergeCell ref="T239:T240"/>
    <mergeCell ref="T241:T242"/>
    <mergeCell ref="T277:T278"/>
    <mergeCell ref="T279:T280"/>
    <mergeCell ref="T281:T282"/>
    <mergeCell ref="T283:T284"/>
    <mergeCell ref="T285:T286"/>
    <mergeCell ref="T287:T288"/>
    <mergeCell ref="T289:T290"/>
    <mergeCell ref="T291:T292"/>
    <mergeCell ref="T293:T294"/>
    <mergeCell ref="T295:T296"/>
    <mergeCell ref="T297:T298"/>
    <mergeCell ref="T299:T300"/>
    <mergeCell ref="T301:T302"/>
    <mergeCell ref="T303:T304"/>
    <mergeCell ref="T305:T306"/>
    <mergeCell ref="T243:T244"/>
    <mergeCell ref="T245:T246"/>
    <mergeCell ref="T247:T248"/>
    <mergeCell ref="T249:T250"/>
    <mergeCell ref="T251:T252"/>
    <mergeCell ref="T253:T254"/>
    <mergeCell ref="T255:T256"/>
    <mergeCell ref="T257:T258"/>
    <mergeCell ref="T259:T260"/>
    <mergeCell ref="T261:T262"/>
    <mergeCell ref="T263:T264"/>
    <mergeCell ref="T265:T266"/>
    <mergeCell ref="T267:T268"/>
    <mergeCell ref="T269:T270"/>
    <mergeCell ref="T271:T272"/>
    <mergeCell ref="T273:T274"/>
    <mergeCell ref="T275:T276"/>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J47:J48"/>
    <mergeCell ref="J49:J50"/>
    <mergeCell ref="J51:J52"/>
    <mergeCell ref="J393:J394"/>
    <mergeCell ref="J395:J396"/>
    <mergeCell ref="J397:J398"/>
    <mergeCell ref="J399:J400"/>
    <mergeCell ref="J401:J402"/>
    <mergeCell ref="J403:J404"/>
    <mergeCell ref="J405:J406"/>
    <mergeCell ref="J407:J408"/>
    <mergeCell ref="J409:J410"/>
    <mergeCell ref="J411:J412"/>
    <mergeCell ref="J413:J414"/>
    <mergeCell ref="J415:J416"/>
    <mergeCell ref="J417:J418"/>
    <mergeCell ref="J419:J420"/>
    <mergeCell ref="J421:J422"/>
    <mergeCell ref="J423:J424"/>
    <mergeCell ref="J425:J426"/>
    <mergeCell ref="J427:J428"/>
    <mergeCell ref="J429:J430"/>
    <mergeCell ref="J431:J432"/>
    <mergeCell ref="J433:J434"/>
    <mergeCell ref="J435:J436"/>
    <mergeCell ref="J437:J438"/>
    <mergeCell ref="J439:J440"/>
    <mergeCell ref="J441:J442"/>
    <mergeCell ref="J443:J444"/>
    <mergeCell ref="J445:J446"/>
    <mergeCell ref="J447:J448"/>
    <mergeCell ref="J449:J450"/>
    <mergeCell ref="J451:J452"/>
    <mergeCell ref="J453:J454"/>
    <mergeCell ref="J455:J456"/>
    <mergeCell ref="J457:J458"/>
    <mergeCell ref="J459:J460"/>
    <mergeCell ref="J505:J506"/>
    <mergeCell ref="J507:J508"/>
    <mergeCell ref="J509:J510"/>
    <mergeCell ref="J511:J512"/>
    <mergeCell ref="J513:J514"/>
    <mergeCell ref="J515:J516"/>
    <mergeCell ref="J517:J518"/>
    <mergeCell ref="J519:J520"/>
    <mergeCell ref="J521:J522"/>
    <mergeCell ref="J523:J524"/>
    <mergeCell ref="J525:J526"/>
    <mergeCell ref="J527:J528"/>
    <mergeCell ref="J461:J462"/>
    <mergeCell ref="J463:J464"/>
    <mergeCell ref="J465:J466"/>
    <mergeCell ref="J467:J468"/>
    <mergeCell ref="J469:J470"/>
    <mergeCell ref="J471:J472"/>
    <mergeCell ref="J473:J474"/>
    <mergeCell ref="J475:J476"/>
    <mergeCell ref="J477:J478"/>
    <mergeCell ref="J479:J480"/>
    <mergeCell ref="J481:J482"/>
    <mergeCell ref="J483:J484"/>
    <mergeCell ref="J485:J486"/>
    <mergeCell ref="J487:J488"/>
    <mergeCell ref="J489:J490"/>
    <mergeCell ref="J491:J492"/>
    <mergeCell ref="J493:J494"/>
    <mergeCell ref="J563:J564"/>
    <mergeCell ref="A1:C1"/>
    <mergeCell ref="I1:J1"/>
    <mergeCell ref="L1:M1"/>
    <mergeCell ref="Q3:T3"/>
    <mergeCell ref="S5:S6"/>
    <mergeCell ref="H2:I2"/>
    <mergeCell ref="H3:I3"/>
    <mergeCell ref="K2:L2"/>
    <mergeCell ref="K3:L3"/>
    <mergeCell ref="J529:J530"/>
    <mergeCell ref="J531:J532"/>
    <mergeCell ref="J533:J534"/>
    <mergeCell ref="J535:J536"/>
    <mergeCell ref="J537:J538"/>
    <mergeCell ref="J539:J540"/>
    <mergeCell ref="J541:J542"/>
    <mergeCell ref="J543:J544"/>
    <mergeCell ref="J545:J546"/>
    <mergeCell ref="J547:J548"/>
    <mergeCell ref="J549:J550"/>
    <mergeCell ref="J551:J552"/>
    <mergeCell ref="J553:J554"/>
    <mergeCell ref="J555:J556"/>
    <mergeCell ref="J557:J558"/>
    <mergeCell ref="J559:J560"/>
    <mergeCell ref="J561:J562"/>
    <mergeCell ref="J495:J496"/>
    <mergeCell ref="J497:J498"/>
    <mergeCell ref="J499:J500"/>
    <mergeCell ref="J501:J502"/>
    <mergeCell ref="J503:J504"/>
    <mergeCell ref="T373:T374"/>
    <mergeCell ref="T375:T376"/>
    <mergeCell ref="T377:T378"/>
    <mergeCell ref="T379:T380"/>
    <mergeCell ref="T381:T382"/>
    <mergeCell ref="T383:T384"/>
    <mergeCell ref="T385:T386"/>
    <mergeCell ref="T387:T388"/>
    <mergeCell ref="T389:T390"/>
    <mergeCell ref="T391:T392"/>
    <mergeCell ref="T393:T394"/>
    <mergeCell ref="T395:T396"/>
    <mergeCell ref="T397:T398"/>
    <mergeCell ref="T399:T400"/>
    <mergeCell ref="T401:T402"/>
    <mergeCell ref="T403:T404"/>
    <mergeCell ref="T405:T406"/>
    <mergeCell ref="T407:T408"/>
    <mergeCell ref="T409:T410"/>
    <mergeCell ref="T411:T412"/>
    <mergeCell ref="T413:T414"/>
    <mergeCell ref="T415:T416"/>
    <mergeCell ref="T417:T418"/>
    <mergeCell ref="T419:T420"/>
    <mergeCell ref="T421:T422"/>
    <mergeCell ref="T423:T424"/>
    <mergeCell ref="T425:T426"/>
    <mergeCell ref="T427:T428"/>
    <mergeCell ref="T429:T430"/>
    <mergeCell ref="T431:T432"/>
    <mergeCell ref="T433:T434"/>
    <mergeCell ref="T435:T436"/>
    <mergeCell ref="T437:T438"/>
    <mergeCell ref="T439:T440"/>
    <mergeCell ref="T441:T442"/>
    <mergeCell ref="T443:T444"/>
    <mergeCell ref="T445:T446"/>
    <mergeCell ref="T447:T448"/>
    <mergeCell ref="T449:T450"/>
    <mergeCell ref="T451:T452"/>
    <mergeCell ref="T453:T454"/>
    <mergeCell ref="T455:T456"/>
    <mergeCell ref="T457:T458"/>
    <mergeCell ref="T459:T460"/>
    <mergeCell ref="T461:T462"/>
    <mergeCell ref="T463:T464"/>
    <mergeCell ref="T465:T466"/>
    <mergeCell ref="T467:T468"/>
    <mergeCell ref="T469:T470"/>
    <mergeCell ref="T471:T472"/>
    <mergeCell ref="T473:T474"/>
    <mergeCell ref="T475:T476"/>
    <mergeCell ref="T477:T478"/>
    <mergeCell ref="T479:T480"/>
    <mergeCell ref="T481:T482"/>
    <mergeCell ref="T483:T484"/>
    <mergeCell ref="T485:T486"/>
    <mergeCell ref="T487:T488"/>
    <mergeCell ref="T489:T490"/>
    <mergeCell ref="T491:T492"/>
    <mergeCell ref="T493:T494"/>
    <mergeCell ref="T495:T496"/>
    <mergeCell ref="T497:T498"/>
    <mergeCell ref="T499:T500"/>
    <mergeCell ref="T501:T502"/>
    <mergeCell ref="T503:T504"/>
    <mergeCell ref="T505:T506"/>
    <mergeCell ref="T507:T508"/>
    <mergeCell ref="T509:T510"/>
    <mergeCell ref="T511:T512"/>
    <mergeCell ref="T513:T514"/>
    <mergeCell ref="T515:T516"/>
    <mergeCell ref="T517:T518"/>
    <mergeCell ref="T519:T520"/>
    <mergeCell ref="T521:T522"/>
    <mergeCell ref="T523:T524"/>
    <mergeCell ref="T525:T526"/>
    <mergeCell ref="T527:T528"/>
    <mergeCell ref="T529:T530"/>
    <mergeCell ref="T531:T532"/>
    <mergeCell ref="T533:T534"/>
    <mergeCell ref="T535:T536"/>
    <mergeCell ref="T537:T538"/>
    <mergeCell ref="T539:T540"/>
    <mergeCell ref="T541:T542"/>
    <mergeCell ref="T543:T544"/>
    <mergeCell ref="T545:T546"/>
    <mergeCell ref="T547:T548"/>
    <mergeCell ref="T549:T550"/>
    <mergeCell ref="T551:T552"/>
    <mergeCell ref="T553:T554"/>
    <mergeCell ref="T555:T556"/>
    <mergeCell ref="T557:T558"/>
    <mergeCell ref="T559:T560"/>
    <mergeCell ref="T561:T562"/>
    <mergeCell ref="T563:T564"/>
    <mergeCell ref="T565:T566"/>
    <mergeCell ref="T567:T568"/>
    <mergeCell ref="T569:T570"/>
    <mergeCell ref="T571:T572"/>
    <mergeCell ref="T607:T608"/>
    <mergeCell ref="T609:T610"/>
    <mergeCell ref="T611:T612"/>
    <mergeCell ref="T613:T614"/>
    <mergeCell ref="T615:T616"/>
    <mergeCell ref="T617:T618"/>
    <mergeCell ref="T619:T620"/>
    <mergeCell ref="T621:T622"/>
    <mergeCell ref="T623:T624"/>
    <mergeCell ref="T625:T626"/>
    <mergeCell ref="T573:T574"/>
    <mergeCell ref="T575:T576"/>
    <mergeCell ref="T577:T578"/>
    <mergeCell ref="T579:T580"/>
    <mergeCell ref="T581:T582"/>
    <mergeCell ref="T583:T584"/>
    <mergeCell ref="T585:T586"/>
    <mergeCell ref="T587:T588"/>
    <mergeCell ref="T589:T590"/>
    <mergeCell ref="T591:T592"/>
    <mergeCell ref="T593:T594"/>
    <mergeCell ref="T595:T596"/>
    <mergeCell ref="T597:T598"/>
    <mergeCell ref="T599:T600"/>
    <mergeCell ref="T601:T602"/>
    <mergeCell ref="T603:T604"/>
    <mergeCell ref="T605:T606"/>
    <mergeCell ref="Q407:Q408"/>
    <mergeCell ref="Q409:Q410"/>
    <mergeCell ref="Q411:Q412"/>
    <mergeCell ref="Q413:Q414"/>
    <mergeCell ref="Q415:Q416"/>
    <mergeCell ref="Q417:Q418"/>
    <mergeCell ref="Q419:Q420"/>
    <mergeCell ref="Q421:Q422"/>
    <mergeCell ref="Q423:Q424"/>
    <mergeCell ref="Q425:Q426"/>
    <mergeCell ref="Q427:Q428"/>
    <mergeCell ref="Q429:Q430"/>
    <mergeCell ref="Q431:Q432"/>
    <mergeCell ref="Q433:Q434"/>
    <mergeCell ref="Q435:Q436"/>
    <mergeCell ref="Q437:Q438"/>
    <mergeCell ref="Q439:Q440"/>
    <mergeCell ref="Q441:Q442"/>
    <mergeCell ref="Q443:Q444"/>
    <mergeCell ref="Q445:Q446"/>
    <mergeCell ref="Q447:Q448"/>
    <mergeCell ref="Q449:Q450"/>
    <mergeCell ref="Q451:Q452"/>
    <mergeCell ref="Q453:Q454"/>
    <mergeCell ref="Q455:Q456"/>
    <mergeCell ref="Q457:Q458"/>
    <mergeCell ref="Q459:Q460"/>
    <mergeCell ref="Q461:Q462"/>
    <mergeCell ref="Q463:Q464"/>
    <mergeCell ref="Q465:Q466"/>
    <mergeCell ref="Q467:Q468"/>
    <mergeCell ref="Q469:Q470"/>
    <mergeCell ref="Q471:Q472"/>
    <mergeCell ref="Q473:Q474"/>
    <mergeCell ref="Q475:Q476"/>
    <mergeCell ref="Q477:Q478"/>
    <mergeCell ref="Q479:Q480"/>
    <mergeCell ref="Q481:Q482"/>
    <mergeCell ref="Q483:Q484"/>
    <mergeCell ref="Q485:Q486"/>
    <mergeCell ref="Q487:Q488"/>
    <mergeCell ref="Q489:Q490"/>
    <mergeCell ref="Q491:Q492"/>
    <mergeCell ref="Q493:Q494"/>
    <mergeCell ref="Q495:Q496"/>
    <mergeCell ref="Q497:Q498"/>
    <mergeCell ref="R401:R402"/>
    <mergeCell ref="R403:R404"/>
    <mergeCell ref="R405:R406"/>
    <mergeCell ref="R407:R408"/>
    <mergeCell ref="R409:R410"/>
    <mergeCell ref="R411:R412"/>
    <mergeCell ref="R413:R414"/>
    <mergeCell ref="R415:R416"/>
    <mergeCell ref="R417:R418"/>
    <mergeCell ref="R419:R420"/>
    <mergeCell ref="R421:R422"/>
    <mergeCell ref="R423:R424"/>
    <mergeCell ref="R425:R426"/>
    <mergeCell ref="R427:R428"/>
    <mergeCell ref="R429:R430"/>
    <mergeCell ref="R431:R432"/>
    <mergeCell ref="R433:R434"/>
    <mergeCell ref="R435:R436"/>
    <mergeCell ref="R437:R438"/>
    <mergeCell ref="R439:R440"/>
    <mergeCell ref="R441:R442"/>
    <mergeCell ref="R443:R444"/>
    <mergeCell ref="R445:R446"/>
    <mergeCell ref="R447:R448"/>
    <mergeCell ref="R449:R450"/>
    <mergeCell ref="R451:R452"/>
    <mergeCell ref="R453:R454"/>
    <mergeCell ref="R455:R456"/>
    <mergeCell ref="R457:R458"/>
    <mergeCell ref="R459:R460"/>
    <mergeCell ref="R461:R462"/>
    <mergeCell ref="R463:R464"/>
    <mergeCell ref="R465:R466"/>
    <mergeCell ref="R467:R468"/>
    <mergeCell ref="R469:R470"/>
    <mergeCell ref="R471:R472"/>
    <mergeCell ref="R473:R474"/>
    <mergeCell ref="R475:R476"/>
    <mergeCell ref="R477:R478"/>
    <mergeCell ref="R479:R480"/>
    <mergeCell ref="R481:R482"/>
    <mergeCell ref="R483:R484"/>
    <mergeCell ref="R485:R486"/>
    <mergeCell ref="R487:R488"/>
    <mergeCell ref="R489:R490"/>
    <mergeCell ref="R491:R492"/>
    <mergeCell ref="R493:R494"/>
    <mergeCell ref="R495:R496"/>
    <mergeCell ref="R497:R498"/>
    <mergeCell ref="S401:S402"/>
    <mergeCell ref="S403:S404"/>
    <mergeCell ref="S405:S406"/>
    <mergeCell ref="S407:S408"/>
    <mergeCell ref="S409:S410"/>
    <mergeCell ref="S411:S412"/>
    <mergeCell ref="S413:S414"/>
    <mergeCell ref="S415:S416"/>
    <mergeCell ref="S417:S418"/>
    <mergeCell ref="S419:S420"/>
    <mergeCell ref="S421:S422"/>
    <mergeCell ref="S423:S424"/>
    <mergeCell ref="S425:S426"/>
    <mergeCell ref="S427:S428"/>
    <mergeCell ref="S429:S430"/>
    <mergeCell ref="S431:S432"/>
    <mergeCell ref="S433:S434"/>
    <mergeCell ref="S435:S436"/>
    <mergeCell ref="S437:S438"/>
    <mergeCell ref="S439:S440"/>
    <mergeCell ref="S475:S476"/>
    <mergeCell ref="S477:S478"/>
    <mergeCell ref="S479:S480"/>
    <mergeCell ref="S481:S482"/>
    <mergeCell ref="S483:S484"/>
    <mergeCell ref="S485:S486"/>
    <mergeCell ref="S487:S488"/>
    <mergeCell ref="S489:S490"/>
    <mergeCell ref="S491:S492"/>
    <mergeCell ref="S493:S494"/>
    <mergeCell ref="S495:S496"/>
    <mergeCell ref="S441:S442"/>
    <mergeCell ref="S443:S444"/>
    <mergeCell ref="S445:S446"/>
    <mergeCell ref="S447:S448"/>
    <mergeCell ref="S449:S450"/>
    <mergeCell ref="S451:S452"/>
    <mergeCell ref="S453:S454"/>
    <mergeCell ref="S455:S456"/>
    <mergeCell ref="S457:S458"/>
    <mergeCell ref="S459:S460"/>
    <mergeCell ref="S461:S462"/>
    <mergeCell ref="S463:S464"/>
    <mergeCell ref="S465:S466"/>
    <mergeCell ref="S467:S468"/>
    <mergeCell ref="S469:S470"/>
    <mergeCell ref="S471:S472"/>
    <mergeCell ref="S473:S47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Соглашение</vt:lpstr>
      <vt:lpstr>Счет</vt:lpstr>
      <vt:lpstr>НХЛ Ставки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2014-01-19T19:38:16Z</dcterms:modified>
</cp:coreProperties>
</file>